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210" windowHeight="8760" tabRatio="641" firstSheet="2" activeTab="2"/>
  </bookViews>
  <sheets>
    <sheet name="приложение 7" sheetId="1" state="hidden" r:id="rId1"/>
    <sheet name="Приложение 8" sheetId="2" state="hidden" r:id="rId2"/>
    <sheet name="Приложение 4" sheetId="3" r:id="rId3"/>
    <sheet name="Приложение 5" sheetId="4" r:id="rId4"/>
  </sheets>
  <externalReferences>
    <externalReference r:id="rId7"/>
  </externalReferences>
  <definedNames>
    <definedName name="_xlnm.Print_Titles" localSheetId="0">'приложение 7'!$15:$17</definedName>
    <definedName name="_xlnm.Print_Area" localSheetId="0">'приложение 7'!$A$1:$F$96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<sst xmlns="http://schemas.openxmlformats.org/spreadsheetml/2006/main" count="9792" uniqueCount="914">
  <si>
    <t>Комплектование книжных фондов муниципальных общедоступных библиотек</t>
  </si>
  <si>
    <t>12 0 01 L5193</t>
  </si>
  <si>
    <t>Проведение мероприятий по подключению муниципальных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</si>
  <si>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L5192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</si>
  <si>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</si>
  <si>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</si>
  <si>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</si>
  <si>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Стационарная медицинская помощь</t>
  </si>
  <si>
    <t>L5191</t>
  </si>
  <si>
    <t>Государственная поддержка лучших работников сельских учреждений культуры</t>
  </si>
  <si>
    <t>12 0 01 L5191</t>
  </si>
  <si>
    <t>26</t>
  </si>
  <si>
    <t>26 0 00 00000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</si>
  <si>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</si>
  <si>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Приложение 4</t>
  </si>
  <si>
    <t xml:space="preserve">                                                           Приложение 5</t>
  </si>
  <si>
    <t>Утверждены</t>
  </si>
  <si>
    <t>решением Представительного Собрания района</t>
  </si>
  <si>
    <t>"Об утверждении отчета об исполнении</t>
  </si>
  <si>
    <t>(Приложение  4)</t>
  </si>
  <si>
    <t>Утверждено на год</t>
  </si>
  <si>
    <t>Исполнено</t>
  </si>
  <si>
    <t xml:space="preserve">решением Представительного Собрания </t>
  </si>
  <si>
    <t xml:space="preserve">района "Об утверждении отчета об </t>
  </si>
  <si>
    <t>(Приложение 5)</t>
  </si>
  <si>
    <t>РАСХОДЫ</t>
  </si>
  <si>
    <t>тыс.рублей</t>
  </si>
  <si>
    <t>районного бюджета за 2019 год"</t>
  </si>
  <si>
    <t>Расходы районного бюджета за 2019 год по разделам, подразделам, целевым статьям и видам расходов в ведомственной структуре расходов</t>
  </si>
  <si>
    <t>Иные межбюджетные трансферты на поощрение за содействие достижению значений (уровней) показателей для оценки эффективности деятельности высших должностных лиц субъектов РФ и деятельности органов исполнительной власти субъектов РФ</t>
  </si>
  <si>
    <t>55501</t>
  </si>
  <si>
    <t>Основное мероприятие "Строительство объектов инженерной инфраструктуры связи"</t>
  </si>
  <si>
    <t>Проведение археологических исследований земельных участков для проектирования, строительства, реконструкции и капитального ремонта объектов социальной инфраструктуры муниципальной собственности</t>
  </si>
  <si>
    <t>20120</t>
  </si>
  <si>
    <t>Мероприятия по строительству объектов инженерной инфраструктуры</t>
  </si>
  <si>
    <t>20130</t>
  </si>
  <si>
    <t>Реализация мероприятий по строительству объектов инженерной инфраструктуры</t>
  </si>
  <si>
    <t>S1600</t>
  </si>
  <si>
    <t>Поддержка мер по обеспечению повышения заработной платы работникам бюджетной сферы</t>
  </si>
  <si>
    <t>S1650</t>
  </si>
  <si>
    <t>Единая субвенция бюджетам муниципальных образований области</t>
  </si>
  <si>
    <t>72310</t>
  </si>
  <si>
    <t>Иные межбюджетные трансферты на 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</t>
  </si>
  <si>
    <t>Проведение комплексных кадастровых работ</t>
  </si>
  <si>
    <t>L5110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</si>
  <si>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</si>
  <si>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Реализация мероприятий, направленных на обеспечение безопасности дорожного движения</t>
  </si>
  <si>
    <t>20440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</si>
  <si>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</si>
  <si>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«Ремонт автодороги г.Белозерск ул. Свободы»</t>
  </si>
  <si>
    <t>Основное мероприятие «Ремонт автомобильной дороги Чулково-Березово Белозерского района»</t>
  </si>
  <si>
    <t>Основное мероприятие «Ремонт улично-дорожной сети западного района г.Белозерска»</t>
  </si>
  <si>
    <t xml:space="preserve"> Основное мероприятие «Передача полномочий администрациям сельских поселений на осуществление дорожной деятельности»</t>
  </si>
  <si>
    <t xml:space="preserve"> Иные межбюджетные трансферты на капитальный ремонт и ремонт автомобильных дорог местного значения в границах населенных пунктов</t>
  </si>
  <si>
    <t xml:space="preserve"> Иные межбюджетные трансферты</t>
  </si>
  <si>
    <t>Основное мероприятие "Ремонт автомобильной дороги г.Белозерск ул.С.Орлова"</t>
  </si>
  <si>
    <t>Основное мероприятие "Разработка проектов организации дорожного движения"</t>
  </si>
  <si>
    <t>Основное мероприятие "Приобретение дорожной техники"</t>
  </si>
  <si>
    <t>Иные межбюджетные трансферты на приобретение дорожной техники</t>
  </si>
  <si>
    <t>90040</t>
  </si>
  <si>
    <t>Основное мероприятие "Разработка проектно-сметной документации на ремонт улиц Карла Маркса и Советский проспект города Белозерска"</t>
  </si>
  <si>
    <t>Иные межбюджетные трансферты на разработку проектно-сметной документации</t>
  </si>
  <si>
    <t>90050</t>
  </si>
  <si>
    <t>Расходы на капитальный ремонт и ремонт автомобильных дорог местного значения в границах населенных пунктов за счет межбюджетных трансфертов из районного бюджета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</si>
  <si>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</si>
  <si>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S1050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</si>
  <si>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</si>
  <si>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</si>
  <si>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Основное мероприятие "Проведение соревнований, игр, конкурсов творческих работ среди детей по безопасности дорожного движения, конкурсы и викторины по ПДД в летних детских оздоровительных лагерях"</t>
  </si>
  <si>
    <t>Разработка проектно-сметной документации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</si>
  <si>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</si>
  <si>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</si>
  <si>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Основное мероприятие "Приобретение квартир на вторичном рынке"</t>
  </si>
  <si>
    <t>F3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</si>
  <si>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</si>
  <si>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67483</t>
  </si>
  <si>
    <t>Обеспечение мероприятий по переселению граждан из аварийного жилищного фонда за счет средств областного бюджета</t>
  </si>
  <si>
    <t>67484</t>
  </si>
  <si>
    <t>Обеспечение мероприятий по переселению граждан из аварийного жилищного фонда за счет средств районного бюджета</t>
  </si>
  <si>
    <t>6748S</t>
  </si>
  <si>
    <t>Строительство, реконструкция и капитальный ремонт централизованных систем водоснабжения и водоотведения</t>
  </si>
  <si>
    <t>S2430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</si>
  <si>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</si>
  <si>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</t>
  </si>
  <si>
    <t>Основное мероприятие "Благоустройство дворовых территорий многоквартирных домов, территорий общего пользования"</t>
  </si>
  <si>
    <t>F2</t>
  </si>
  <si>
    <t>Благоустройство общественных территорий</t>
  </si>
  <si>
    <t>55552</t>
  </si>
  <si>
    <t>Капитальный ремонт объектов социальной и коммунальной инфраструктур муниципальной собственности</t>
  </si>
  <si>
    <t>S1220</t>
  </si>
  <si>
    <t>Иные межбюджетные трансферты на комплектование книжных фондов муниципальных библиотек</t>
  </si>
  <si>
    <t>74090</t>
  </si>
  <si>
    <t>Проведение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</si>
  <si>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S1800</t>
  </si>
  <si>
    <t>A1</t>
  </si>
  <si>
    <t>Софинансирование на капитальный ремонт объектов социальной и коммунальной инфраструктур муниципальной собственности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</si>
  <si>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</si>
  <si>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</si>
  <si>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</si>
  <si>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72300</t>
  </si>
  <si>
    <t xml:space="preserve"> Субсидии (гранты в форме субсидий), подлежащие казначейскому сопровождению</t>
  </si>
  <si>
    <t>Основное мероприятие "Меры по укреплению здоровья граждан пожилого возраста"</t>
  </si>
  <si>
    <t>Проведение мероприятий, конкурсов</t>
  </si>
  <si>
    <t>Обеспечение деятельности органов местного самоуправления</t>
  </si>
  <si>
    <t>Основное мероприятие "Обеспечение деятельности подведомственного учреждения БКУ "Централизованная бухгалтерия"</t>
  </si>
  <si>
    <t xml:space="preserve"> Расходы на выплаты персоналу казенных учреждений</t>
  </si>
  <si>
    <t>Основное мероприятие "Модернизация сети муниципальных образовательных учреждений"</t>
  </si>
  <si>
    <t>S1210</t>
  </si>
  <si>
    <t>Основное мероприятие "Развитие дополнительного образования детей, системы воспитания"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</si>
  <si>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</si>
  <si>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Создание условий по организации дошкольного и общего образования</t>
  </si>
  <si>
    <t>S1330</t>
  </si>
  <si>
    <t>Расходы на обеспечение функций государственных органов</t>
  </si>
  <si>
    <t>Приобретение автомобильного транспорта для организации подвоза обучающихся, в том числе на замену имеющегося</t>
  </si>
  <si>
    <t>S1080</t>
  </si>
  <si>
    <t>P1</t>
  </si>
  <si>
    <t xml:space="preserve"> Основное мероприятие «Паспортизация автомобильных дорог, на которые отсутствует регистрация права»</t>
  </si>
  <si>
    <t xml:space="preserve"> Мероприятия в сфере дорожного хозяйства</t>
  </si>
  <si>
    <t xml:space="preserve"> Иные закупки товаров, работ и услуг для обеспечения государственных (муниципальных) нужд</t>
  </si>
  <si>
    <t>исполнении районного бюджета за 2019 год"</t>
  </si>
  <si>
    <t>муниципальных целевых программ, финансируемых из районного бюджета  в 2019  году</t>
  </si>
  <si>
    <t>02 0 05 14590</t>
  </si>
  <si>
    <t>04 0 02 S1350</t>
  </si>
  <si>
    <t>04 0 02 20300</t>
  </si>
  <si>
    <t>Основное мероприятие «Паспортизация автомобильных дорог, на которые отсутствует регистрация права»</t>
  </si>
  <si>
    <t>04 0 04 20300</t>
  </si>
  <si>
    <t>04 0 06 00000</t>
  </si>
  <si>
    <t>04 0 06 90030</t>
  </si>
  <si>
    <t>04 0 09 90040</t>
  </si>
  <si>
    <t>04 0 10 90050</t>
  </si>
  <si>
    <t>05 0 02 S1650</t>
  </si>
  <si>
    <t>05 0 03 20120</t>
  </si>
  <si>
    <t>06 0 01 S1650</t>
  </si>
  <si>
    <t>06 0 04 12590</t>
  </si>
  <si>
    <t>06 0 05 S1210</t>
  </si>
  <si>
    <t>06 0 05 S1220</t>
  </si>
  <si>
    <t>06 0 02 S1650</t>
  </si>
  <si>
    <t>06 0 03 S1650</t>
  </si>
  <si>
    <t>06 0 05 00190</t>
  </si>
  <si>
    <t>412</t>
  </si>
  <si>
    <t>06 0 05 S1080</t>
  </si>
  <si>
    <t xml:space="preserve">Иные закупки товаров, работ и услуг для обеспечения государственных </t>
  </si>
  <si>
    <t>06 0 05 S1330</t>
  </si>
  <si>
    <t>06 0 06 S1650</t>
  </si>
  <si>
    <t>06 0 06 55501</t>
  </si>
  <si>
    <t>07 0 05 S1650</t>
  </si>
  <si>
    <t>07 0 07 00000</t>
  </si>
  <si>
    <t>07 0 07 01590</t>
  </si>
  <si>
    <t>08 0 02 00000</t>
  </si>
  <si>
    <t>08 0 02 20120</t>
  </si>
  <si>
    <t>08 0 02 20130</t>
  </si>
  <si>
    <t>08 0 02 S1600</t>
  </si>
  <si>
    <t>09 0 01 20440</t>
  </si>
  <si>
    <t>09 0 02 00000</t>
  </si>
  <si>
    <t>09 0 02 20440</t>
  </si>
  <si>
    <t>10 0 01 S3040</t>
  </si>
  <si>
    <t>11 4 01 55501</t>
  </si>
  <si>
    <t>11 4 01 72310</t>
  </si>
  <si>
    <t>11 4 02 00000</t>
  </si>
  <si>
    <t>11 4 02 00590</t>
  </si>
  <si>
    <t>11 4 02 90230</t>
  </si>
  <si>
    <t>12 0 04 S1220</t>
  </si>
  <si>
    <t>12 0 04 S1650</t>
  </si>
  <si>
    <t>12 0 01 74090</t>
  </si>
  <si>
    <t>12 0 01 S1650</t>
  </si>
  <si>
    <t>12 0 02 S1650</t>
  </si>
  <si>
    <t>12 0 A1 S1800</t>
  </si>
  <si>
    <t>13 1 02 00000</t>
  </si>
  <si>
    <t>13 1 02 20440</t>
  </si>
  <si>
    <t>14 1 03 72140</t>
  </si>
  <si>
    <t>17 0 02 00000</t>
  </si>
  <si>
    <t>17 0 02 25140</t>
  </si>
  <si>
    <t>20 0 01 S1050</t>
  </si>
  <si>
    <t>26 0 F3 00000</t>
  </si>
  <si>
    <t>26 0 F3 67483</t>
  </si>
  <si>
    <t>410</t>
  </si>
  <si>
    <t>26 0 F3 67484</t>
  </si>
  <si>
    <t>26 0 F3 6748S</t>
  </si>
  <si>
    <t>46 0 00 00000</t>
  </si>
  <si>
    <t>46 0 F2 00000</t>
  </si>
  <si>
    <t>46 0 F2 L5552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</si>
  <si>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</si>
  <si>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Предоставление социальных выплат молодым семьям-участникам подпрограммы "Обеспечение жильем молодых семей" федеральной целевой программы "Жилище" на 2015-2020 годы и 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годы"(областные средства)</t>
  </si>
  <si>
    <t>14590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</si>
  <si>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</si>
  <si>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</si>
  <si>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</si>
  <si>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 xml:space="preserve"> Основное мероприятие «Обеспечение и сохранности, развитие и популяризация культурного наследия Белозерья, поддержка народного творчества»</t>
  </si>
  <si>
    <t xml:space="preserve"> 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</si>
  <si>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Доплаты к пенсиям  муниципальных служащих</t>
  </si>
  <si>
    <t>83010</t>
  </si>
  <si>
    <t>Основное мероприятие «Строительство (приобретение) жилья для граждан, проживающих в сельских поселениях муниципального района»</t>
  </si>
  <si>
    <t>Улучшение жилищных условий граждан, проживающих в сельской местности, в том числе молодых семей и молодых специалистов (РБ)</t>
  </si>
  <si>
    <t>83020</t>
  </si>
  <si>
    <t>Расходы на выплату ЕДК за коммунальные услуги</t>
  </si>
  <si>
    <t xml:space="preserve"> Расходы по предоставлению мер социальной поддержки отдельным категориям граждан при проезде в общественном транспорте по внутрирайонным маршрутам</t>
  </si>
  <si>
    <t>17</t>
  </si>
  <si>
    <t>90250</t>
  </si>
  <si>
    <t>осуществление переданных полномочий в части мероприятий по улучшению жилищных условий граждан, проживающих в сельской местности, в том числе молодых семей и молодых специалистов</t>
  </si>
  <si>
    <t>08 0 01 L5671</t>
  </si>
  <si>
    <t>08 0 01 90250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</si>
  <si>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</si>
  <si>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10 0 02 00000</t>
  </si>
  <si>
    <t>Основное мероприятие "Мероприятия по предотвращению загрязнения природной среды отходами производства и потребления"</t>
  </si>
  <si>
    <t>10 0 02 20110</t>
  </si>
  <si>
    <t>06 0 04 14590</t>
  </si>
  <si>
    <t>25140</t>
  </si>
  <si>
    <t xml:space="preserve"> 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</si>
  <si>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16590</t>
  </si>
  <si>
    <t>Учреждения физической культуры и спорта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</si>
  <si>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</si>
  <si>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Основное мероприятие «Развитие детско-юношеского спорта»</t>
  </si>
  <si>
    <t>20990</t>
  </si>
  <si>
    <t>Процентные платежи по долговым обязательствам района</t>
  </si>
  <si>
    <t>94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</si>
  <si>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</si>
  <si>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</si>
  <si>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</si>
  <si>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</si>
  <si>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 xml:space="preserve"> Детские дошкольные учреждения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</si>
  <si>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</si>
  <si>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</si>
  <si>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 xml:space="preserve"> Школы - детские сады, школы начальные, неполные средние и средние</t>
  </si>
  <si>
    <t xml:space="preserve"> Основное мероприятие «Обеспечение благоприятных и безопасных условий для отдыха и оздоровления детей»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</si>
  <si>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граждан»</t>
  </si>
  <si>
    <t xml:space="preserve">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</si>
  <si>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Основное мероприятие «Организационное и информационно-методическое обеспечение отдыха и оздоровления детей в каникулярное время»</t>
  </si>
  <si>
    <t xml:space="preserve"> 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граждан»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</si>
  <si>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</si>
  <si>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</si>
  <si>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</si>
  <si>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</si>
  <si>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</si>
  <si>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 xml:space="preserve"> 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</si>
  <si>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Школы - детские сады, школы начальные, неполные средние и средние</t>
  </si>
  <si>
    <t>,Субсидии бюджетным учреждениям на иные цели</t>
  </si>
  <si>
    <t>Учреждения по внешкольной работе с детьми</t>
  </si>
  <si>
    <t xml:space="preserve"> Основное мероприятие "Развитие системы дошкольного образования"</t>
  </si>
  <si>
    <t>Дорожное хозяйство (дорожные фонды)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</si>
  <si>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</si>
  <si>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</si>
  <si>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>Межбюджетные трансферты общего характера бюджетам бюджетной системы Российской Федерации</t>
  </si>
  <si>
    <t>Обеспечение деятельности органов местного самоуравления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</si>
  <si>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</si>
  <si>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</si>
  <si>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</si>
  <si>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</si>
  <si>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</si>
  <si>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Муниципальная программа «Молодежь Белозерья» на 2017-2019 годы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</si>
  <si>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</si>
  <si>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</si>
  <si>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>Основное мероприятие "Поддержка молодых семей, популяризация семейных отношений"</t>
  </si>
  <si>
    <t>Основное мероприятие "Поднятие престижа района путем участия в областных молодежных мероприятиях"</t>
  </si>
  <si>
    <t>Основное мероприятие "Предоставление социальных выплат молодым семьям в установленном порядке"</t>
  </si>
  <si>
    <t xml:space="preserve">Фонд оплаты труда государственных (муниципальных) органов
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</si>
  <si>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</si>
  <si>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>Фонд оплаты труда казенных учреждений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</si>
  <si>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
</t>
  </si>
  <si>
    <t>Фонд оплаты труда государственных (муниципальных) органов</t>
  </si>
  <si>
    <t>Бюджетные инвестиции на приобретение объектов недвижимого имущества в государственную (муниципальную) собственность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</si>
  <si>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</si>
  <si>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S1350</t>
  </si>
  <si>
    <t xml:space="preserve">от ____________ № ____      </t>
  </si>
  <si>
    <t>от 27.12.2015 года №90</t>
  </si>
  <si>
    <t>от ___________ № ____</t>
  </si>
  <si>
    <t>S1060</t>
  </si>
  <si>
    <t>71060</t>
  </si>
  <si>
    <t xml:space="preserve">Приложение </t>
  </si>
  <si>
    <t>"Приложение</t>
  </si>
  <si>
    <t>Транспорт</t>
  </si>
  <si>
    <t>50180</t>
  </si>
  <si>
    <t>Резервные фонды местных администраций</t>
  </si>
  <si>
    <t>02000</t>
  </si>
  <si>
    <t>07 0 00 00000</t>
  </si>
  <si>
    <t>08 0 00 00000</t>
  </si>
  <si>
    <t>08 0 01 00000</t>
  </si>
  <si>
    <t>08 0 01 50180</t>
  </si>
  <si>
    <t>09 0 00 00000</t>
  </si>
  <si>
    <t>09 0 01 00000</t>
  </si>
  <si>
    <t>09 0 01 24010</t>
  </si>
  <si>
    <t xml:space="preserve">   </t>
  </si>
  <si>
    <t>10 0 00 00000</t>
  </si>
  <si>
    <t>10 0 01 00000</t>
  </si>
  <si>
    <t>10 0 01 20110</t>
  </si>
  <si>
    <t>11 0 00 00000</t>
  </si>
  <si>
    <t>12 0 00 00000</t>
  </si>
  <si>
    <t>12 0 04 00000</t>
  </si>
  <si>
    <t>12 0 04 15590</t>
  </si>
  <si>
    <t>12 0 01 00000</t>
  </si>
  <si>
    <t>12 0 01 03590</t>
  </si>
  <si>
    <t>12 0 02 00000</t>
  </si>
  <si>
    <t>12 0 02 01590</t>
  </si>
  <si>
    <t>12 0 03 00000</t>
  </si>
  <si>
    <t>12 0 03 01590</t>
  </si>
  <si>
    <t>13 0 00 00000</t>
  </si>
  <si>
    <t>13 2 00 00000</t>
  </si>
  <si>
    <t>13 2 03 23060</t>
  </si>
  <si>
    <t>13 2 04 S1060</t>
  </si>
  <si>
    <t>14 0 00 00000</t>
  </si>
  <si>
    <t>14 1 00 00000</t>
  </si>
  <si>
    <t>14 1 01 00000</t>
  </si>
  <si>
    <t>14 1 02 00000</t>
  </si>
  <si>
    <t>14 1 03 00000</t>
  </si>
  <si>
    <t>14 1 04 00000</t>
  </si>
  <si>
    <t>14 2 00 00000</t>
  </si>
  <si>
    <t>14 2 05 00000</t>
  </si>
  <si>
    <t>15 0 00 00000</t>
  </si>
  <si>
    <t>15 0 01 S1400</t>
  </si>
  <si>
    <t>15 0 01 71400</t>
  </si>
  <si>
    <t>ИТОГО</t>
  </si>
  <si>
    <t xml:space="preserve">                                                      Распределение бюджетных ассигнований по разделам, подразделам, </t>
  </si>
  <si>
    <t xml:space="preserve">к решению Представительного </t>
  </si>
  <si>
    <t>Собрания района "О районном</t>
  </si>
  <si>
    <t>Основное мероприятие «Обеспечение и сохранности, развитие и популяризация культурного наследия Белозерья, поддержка народного творчества»</t>
  </si>
  <si>
    <t>Основное мероприятие «Реализация проектов, мероприятий, направленных на формирование и сохранение единого культурного пространства района»</t>
  </si>
  <si>
    <t>Оценка недвижимости, признание прав и регулирование отношений по муниципальной собственности</t>
  </si>
  <si>
    <t>L0020</t>
  </si>
  <si>
    <t>R0200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</si>
  <si>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</si>
  <si>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</si>
  <si>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</si>
  <si>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</si>
  <si>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Управление муниципального  заказа района</t>
  </si>
  <si>
    <t>Контрольно-счетная комиссия района</t>
  </si>
  <si>
    <t>Финансовое управление района</t>
  </si>
  <si>
    <t>Субсидии гражданам на приобретение жилья</t>
  </si>
  <si>
    <t>Управление образования района</t>
  </si>
  <si>
    <t>Дошкольное образование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</si>
  <si>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</si>
  <si>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</si>
  <si>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Охрана семьи и детства</t>
  </si>
  <si>
    <t xml:space="preserve">Физическая культура </t>
  </si>
  <si>
    <t>Социальное обслуживание населения</t>
  </si>
  <si>
    <t>Пенсионное обеспечение</t>
  </si>
  <si>
    <t>Общеэкономические вопросы</t>
  </si>
  <si>
    <t>Дорожное хозяйство(дорожные фонды)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</si>
  <si>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</si>
  <si>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</si>
  <si>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</si>
  <si>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</si>
  <si>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</si>
  <si>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</si>
  <si>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</si>
  <si>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</si>
  <si>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</si>
  <si>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</si>
  <si>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</si>
  <si>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к решению Представительного Собрания района</t>
  </si>
  <si>
    <t>Администрация района</t>
  </si>
  <si>
    <t>Основное мероприятие "Меры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</si>
  <si>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</si>
  <si>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07 0 01 00000</t>
  </si>
  <si>
    <t>07 0 01 01590</t>
  </si>
  <si>
    <t>07 0 02 00000</t>
  </si>
  <si>
    <t>07 0 02 01590</t>
  </si>
  <si>
    <t>07 0 03 00000</t>
  </si>
  <si>
    <t>07 0 03 01590</t>
  </si>
  <si>
    <t>07 0 04 00000</t>
  </si>
  <si>
    <t>07 0 04 01590</t>
  </si>
  <si>
    <t>07 0 05 00000</t>
  </si>
  <si>
    <t>07 0 05 01590</t>
  </si>
  <si>
    <t>05 0 01 00190</t>
  </si>
  <si>
    <t>14 1 01 01590</t>
  </si>
  <si>
    <t>14 1 01 90170</t>
  </si>
  <si>
    <t>14 1 02 01590</t>
  </si>
  <si>
    <t>14 1 03 01590</t>
  </si>
  <si>
    <t xml:space="preserve"> Расходы на обеспечение функций муниципальных органов</t>
  </si>
  <si>
    <t>14 1 04 00190</t>
  </si>
  <si>
    <t>14 1 04 01590</t>
  </si>
  <si>
    <t>13 2 04 00000</t>
  </si>
  <si>
    <t>Софинансирование расходов на внедрение и (или) эксплуатация аппаратно-программного комплекса "Безопасный город"</t>
  </si>
  <si>
    <t xml:space="preserve"> Софинансирование расходов на внедрение и (или) эксплуатация аппаратно-программного комплекса "Безопасный город"</t>
  </si>
  <si>
    <t>Проведение мероприятий и конкурсов</t>
  </si>
  <si>
    <t>Основное мероприятие «Организация свободного времени и культурного досуга граждан пожилого возраста»</t>
  </si>
  <si>
    <t>17 0 03 00000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</si>
  <si>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</si>
  <si>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Субсидии некоммерческим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</si>
  <si>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учреждений))</t>
  </si>
  <si>
    <t>Бюджетные инвестиции</t>
  </si>
  <si>
    <t>R0151</t>
  </si>
  <si>
    <t>Реализация мероприятий по обеспечению безопасности жизни и здоровья детей, обучающихся в общеобразовательных организациях области</t>
  </si>
  <si>
    <t>06 0 02 R0151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</si>
  <si>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</si>
  <si>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</si>
  <si>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>"Приложение 7</t>
  </si>
  <si>
    <t>"</t>
  </si>
  <si>
    <t xml:space="preserve">                                                             "Приложение 8</t>
  </si>
  <si>
    <t xml:space="preserve">                                                           к решению Представительного Собрания района</t>
  </si>
  <si>
    <t xml:space="preserve">                                                           от ___________ № ____</t>
  </si>
  <si>
    <r>
      <t xml:space="preserve">от </t>
    </r>
    <r>
      <rPr>
        <u val="single"/>
        <sz val="12"/>
        <rFont val="Times New Roman"/>
        <family val="1"/>
      </rPr>
      <t>25.12.2017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108</t>
    </r>
  </si>
  <si>
    <r>
      <t xml:space="preserve">                                                            от </t>
    </r>
    <r>
      <rPr>
        <u val="single"/>
        <sz val="12"/>
        <rFont val="Times New Roman"/>
        <family val="1"/>
      </rPr>
      <t>25.12.2017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108</t>
    </r>
  </si>
  <si>
    <t>Подпрограмма "Безопасность дорожного движения"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</si>
  <si>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</si>
  <si>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13 1 00 00000</t>
  </si>
  <si>
    <t xml:space="preserve"> Национальная экономика</t>
  </si>
  <si>
    <t>Всего расходов</t>
  </si>
  <si>
    <t>Расходы на выплаты персоналу государственных (муниципальных) органов</t>
  </si>
  <si>
    <t/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</si>
  <si>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</si>
  <si>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</si>
  <si>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вопросы</t>
  </si>
  <si>
    <t>Общегосударственные вопросы</t>
  </si>
  <si>
    <t>Физическая культура и спорт</t>
  </si>
  <si>
    <t>Другие вопросы в области социальной политики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</si>
  <si>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</si>
  <si>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Социальное обеспечение населения</t>
  </si>
  <si>
    <t>Социальная политика</t>
  </si>
  <si>
    <t>Другие вопросы в области культуры, кинематографии</t>
  </si>
  <si>
    <t>Культура, кинематография</t>
  </si>
  <si>
    <t>Другие вопросы в области образования</t>
  </si>
  <si>
    <t>Общее образование</t>
  </si>
  <si>
    <t>Образование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</si>
  <si>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</si>
  <si>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</si>
  <si>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Национальная экономика</t>
  </si>
  <si>
    <t>Субсидии бюджетным учреждениям на иные цели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</si>
  <si>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</si>
  <si>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</si>
  <si>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</si>
  <si>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Обеспечение проведения выборов и референдумов</t>
  </si>
  <si>
    <t>Резервные средства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</si>
  <si>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</si>
  <si>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Управление имущественных отношений района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</si>
  <si>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</si>
  <si>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</si>
  <si>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</si>
  <si>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</si>
  <si>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</si>
  <si>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</si>
  <si>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2</t>
  </si>
  <si>
    <t>4</t>
  </si>
  <si>
    <t>14</t>
  </si>
  <si>
    <t>08</t>
  </si>
  <si>
    <t>0</t>
  </si>
  <si>
    <t>0000</t>
  </si>
  <si>
    <t>01</t>
  </si>
  <si>
    <t>1</t>
  </si>
  <si>
    <t>05</t>
  </si>
  <si>
    <t>Санитарно-эпидемиологическое благополучие</t>
  </si>
  <si>
    <t>Подпрограмма "Обеспечение жильем отдельных категорий граждан"</t>
  </si>
  <si>
    <t>Иные закупки товаров, работ и услуг для государственных (муниципальных) нужд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</si>
  <si>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</si>
  <si>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</si>
  <si>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Высшее должностное лицо муниципального образования </t>
  </si>
  <si>
    <t>11 2 01 90510</t>
  </si>
  <si>
    <t>510</t>
  </si>
  <si>
    <t>11 2 01 72220</t>
  </si>
  <si>
    <t>11 2 02 00000</t>
  </si>
  <si>
    <t>11 2 02 90520</t>
  </si>
  <si>
    <t>11 3 00 00000</t>
  </si>
  <si>
    <t>11 3 01 00000</t>
  </si>
  <si>
    <t>11 3 01 20990</t>
  </si>
  <si>
    <t>730</t>
  </si>
  <si>
    <t>11 4 00 00000</t>
  </si>
  <si>
    <t>11 4 01 00000</t>
  </si>
  <si>
    <t>11 4 01 72210</t>
  </si>
  <si>
    <t>11 4 01 90120</t>
  </si>
  <si>
    <t>11 4 01 90140</t>
  </si>
  <si>
    <t>11 4 01 00190</t>
  </si>
  <si>
    <t>Расходы на обеспечение функций государственных (муниципальных) органов</t>
  </si>
  <si>
    <t>91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</si>
  <si>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</si>
  <si>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</si>
  <si>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</si>
  <si>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</si>
  <si>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99</t>
  </si>
  <si>
    <t>5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</si>
  <si>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</si>
  <si>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</si>
  <si>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</si>
  <si>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</si>
  <si>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</si>
  <si>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</si>
  <si>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</si>
  <si>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</si>
  <si>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</si>
  <si>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Руководитель контрольно-ревизионной комиссии</t>
  </si>
  <si>
    <t>11</t>
  </si>
  <si>
    <t>13</t>
  </si>
  <si>
    <t>НАЦИОНАЛЬНАЯ ЭКОНОМИКА</t>
  </si>
  <si>
    <t>12</t>
  </si>
  <si>
    <t>Прочие вопросы в области национальной экономики</t>
  </si>
  <si>
    <t>Инвентаризация земель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</si>
  <si>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</si>
  <si>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</si>
  <si>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</si>
  <si>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</si>
  <si>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</si>
  <si>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</si>
  <si>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Меры социальной поддержки граждан</t>
  </si>
  <si>
    <t>Оказание социальной помощи</t>
  </si>
  <si>
    <t>Другие пособия и компенсации</t>
  </si>
  <si>
    <t>МЕЖБЮДЖЕТНЫЕ ТРАНСФЕРТЫ</t>
  </si>
  <si>
    <t>Финанс овая помощь бюджетам других уровней</t>
  </si>
  <si>
    <t>Дотации и субвенции</t>
  </si>
  <si>
    <t>Субвенции на осуществление полномочий по решению вопросов местного значения из бюджета района бюджетам поселения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</si>
  <si>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</si>
  <si>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</si>
  <si>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</si>
  <si>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</si>
  <si>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</si>
  <si>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</si>
  <si>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В С Е Г О  Р А С Х О Д О В</t>
  </si>
  <si>
    <t>НАЦИОНАЛЬНАЯ БЕЗОПАСНОСТЬ И ПРАВООХРАНИТЕЛЬНАЯ ДЕЯТЕЛЬНОСТЬ</t>
  </si>
  <si>
    <t>Стипендии</t>
  </si>
  <si>
    <t>Подпрограмма "Организация мероприятий с молодежью"</t>
  </si>
  <si>
    <t xml:space="preserve">Обслуживание  мунципального  долга </t>
  </si>
  <si>
    <t>Дотации (собственные доходы)</t>
  </si>
  <si>
    <t xml:space="preserve">КУЛЬТУРА, КИНЕМАТОГРАФИЯ </t>
  </si>
  <si>
    <t>Судебная система</t>
  </si>
  <si>
    <t>Жилищно-коммунальное хозяйство</t>
  </si>
  <si>
    <t>Жилищное хозяйство</t>
  </si>
  <si>
    <t>Муниципальная программа "Устойчивое развитие сельских территорий Белозерского района Вологодской области на 2014-2017 годы и на период до 2020 года"</t>
  </si>
  <si>
    <t>00000</t>
  </si>
  <si>
    <t xml:space="preserve"> </t>
  </si>
  <si>
    <t>Здравоохранение</t>
  </si>
  <si>
    <t>Муниципальная программа "Развитие образования Белозерского муниципального района на 2015-2017 годы"</t>
  </si>
  <si>
    <t>Муниципальная  программа основных направлений кадровой  политики в Белозерском муниципальном районе на 2015 – 2017 годы</t>
  </si>
  <si>
    <t>05 0 00 00000</t>
  </si>
  <si>
    <t>05 0 01 00000</t>
  </si>
  <si>
    <t>05 0 01 16590</t>
  </si>
  <si>
    <t>05 0 02 00000</t>
  </si>
  <si>
    <t>05 0 02 16590</t>
  </si>
  <si>
    <t>05 0 03 00000</t>
  </si>
  <si>
    <t>05 0 03 16590</t>
  </si>
  <si>
    <t>06 0 00 00000</t>
  </si>
  <si>
    <t>06 0 01 00000</t>
  </si>
  <si>
    <t>06 0 01 72010</t>
  </si>
  <si>
    <t>06 0 01 72020</t>
  </si>
  <si>
    <t>06 0 01 12590</t>
  </si>
  <si>
    <t>06 0 05 00000</t>
  </si>
  <si>
    <t>06 0 05 12590</t>
  </si>
  <si>
    <t>06 0 01 13590</t>
  </si>
  <si>
    <t>06 0 02 00000</t>
  </si>
  <si>
    <t>06 0 02 13590</t>
  </si>
  <si>
    <t>06 0 02 72010</t>
  </si>
  <si>
    <t>06 0 02 72020</t>
  </si>
  <si>
    <t>06 0 03 00000</t>
  </si>
  <si>
    <t>06 0 03 13590</t>
  </si>
  <si>
    <t>06 0 04 00000</t>
  </si>
  <si>
    <t>06 0 04 13590</t>
  </si>
  <si>
    <t>06 0 03 15590</t>
  </si>
  <si>
    <t>06 0 01 00190</t>
  </si>
  <si>
    <t>06 0 02 00190</t>
  </si>
  <si>
    <t>320</t>
  </si>
  <si>
    <t>06 0 04 00190</t>
  </si>
  <si>
    <t>06 0 04 72010</t>
  </si>
  <si>
    <t>06 0 06 00000</t>
  </si>
  <si>
    <t>06 0 06 14590</t>
  </si>
  <si>
    <t>110</t>
  </si>
  <si>
    <t>Муниципальная программа охраны окружающей среды и рационального использования природных ресурсов на 2015-2020 годы</t>
  </si>
  <si>
    <t>Подпрограмма "Обеспечение жильем молодых семей"</t>
  </si>
  <si>
    <t>Иные дотации</t>
  </si>
  <si>
    <t>Другие вопросы в области жилищно-коммунального хозяйства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</si>
  <si>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</si>
  <si>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</si>
  <si>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</si>
  <si>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</si>
  <si>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</si>
  <si>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</si>
  <si>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 xml:space="preserve"> Субсидии бюджетным учреждениям на иные цели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</si>
  <si>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</si>
  <si>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Прочая закупка товаров, работ и услуг для обеспечения государственных (муниципальных) нужд </t>
  </si>
  <si>
    <t>Уплата прочих налогов, сборов,</t>
  </si>
  <si>
    <t>Пособия, компенсации, меры социальной поддержки по публичным нормативным обязательствам</t>
  </si>
  <si>
    <t>Бюджетные инвестиции в объекты капитального строительства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</si>
  <si>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</si>
  <si>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</si>
  <si>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 xml:space="preserve">Прочая закупка товаров, работ и услуг для обеспечения государственных (муниципальных) нужд      </t>
  </si>
  <si>
    <t>Уплата иных платежей</t>
  </si>
  <si>
    <t>00180</t>
  </si>
  <si>
    <t>00190</t>
  </si>
  <si>
    <t>72250</t>
  </si>
  <si>
    <t>72140</t>
  </si>
  <si>
    <t>72180</t>
  </si>
  <si>
    <t>72230</t>
  </si>
  <si>
    <t>51350</t>
  </si>
  <si>
    <t>90010</t>
  </si>
  <si>
    <t>72200</t>
  </si>
  <si>
    <t>72210</t>
  </si>
  <si>
    <t>72220</t>
  </si>
  <si>
    <t>72060</t>
  </si>
  <si>
    <t>83030</t>
  </si>
  <si>
    <t>Иные выплаты персоналу казенных учреждений, за исключением фонда оплаты труда</t>
  </si>
  <si>
    <t>Уплата налога на имущество организаций и земельного налога</t>
  </si>
  <si>
    <t>Подпрограмма «Профилактика преступлений и иных правонарушений»</t>
  </si>
  <si>
    <t>51340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</si>
  <si>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</si>
  <si>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</si>
  <si>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</si>
  <si>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"Развитие системы воспитания, дополнительного образования детей"</t>
  </si>
  <si>
    <t>Основное мероприятие "Комплексная безопасность, проведение ремонтных работ и материально-техническое оснащение муниципальных образовательных учреждений"</t>
  </si>
  <si>
    <t>Основное мероприятие "Кадровое обеспечение системы образования района"</t>
  </si>
  <si>
    <t>Основное мероприятие "Обеспечение деятельности муниципального учреждения "Центр информационно-методического, материально-технического обеспечения образовательных учреждений"</t>
  </si>
  <si>
    <t xml:space="preserve">"О районном бюджете на  2016 год" </t>
  </si>
  <si>
    <t>Основное мероприятие "Расширение внешних связей"</t>
  </si>
  <si>
    <t>Основное мероприятие "Сохранение и популяризация объектов культурного наследия"</t>
  </si>
  <si>
    <t>Основное мероприятие "Обеспечение деятельности МУК "Центр ремесел и туризма"</t>
  </si>
  <si>
    <t>Муниципальная программа "Предотвращение распространения сорного растения борщевик Сосновского на территории Белозерского района на 2017-2019 годы"</t>
  </si>
  <si>
    <t>Сельское хозяйство и рыболовство</t>
  </si>
  <si>
    <t>S1400</t>
  </si>
  <si>
    <t>71400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</si>
  <si>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</si>
  <si>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</si>
  <si>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Внедрение и (или) эксплуатация аппаратно-программного комплекса "Безопасный город"</t>
  </si>
  <si>
    <t>15</t>
  </si>
  <si>
    <t>Проведение мероприятий по предотвращению распространения сорного растения борщевик Сосновского</t>
  </si>
  <si>
    <t>Софинансирование проведения мероприятий по предотвращению распространения сорного растения борщевик Сосновского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</si>
  <si>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</si>
  <si>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</si>
  <si>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Расходы на выплаты персоналу муниципальных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</si>
  <si>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</si>
  <si>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</si>
  <si>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</si>
  <si>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</si>
  <si>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</si>
  <si>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 xml:space="preserve"> 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</si>
  <si>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</si>
  <si>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</si>
  <si>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62020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</si>
  <si>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</si>
  <si>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Исполнение судебных актов РФ и мировых соглашений по возмещению причиненного вреда</t>
  </si>
  <si>
    <t>Исполнение судебных актов</t>
  </si>
  <si>
    <t xml:space="preserve">Исполнение судебных актов </t>
  </si>
  <si>
    <t xml:space="preserve">Наименование </t>
  </si>
  <si>
    <t>02 0 00 00000</t>
  </si>
  <si>
    <t>02 0 02 00000</t>
  </si>
  <si>
    <t>02 0 03 00000</t>
  </si>
  <si>
    <t>240</t>
  </si>
  <si>
    <t>02 0 04 00000</t>
  </si>
  <si>
    <t>03 0 00 00000</t>
  </si>
  <si>
    <t>610</t>
  </si>
  <si>
    <t>027</t>
  </si>
  <si>
    <t>02 0 01 00000</t>
  </si>
  <si>
    <t>02 0 01 14590</t>
  </si>
  <si>
    <t>663</t>
  </si>
  <si>
    <t>02 0 03 12590</t>
  </si>
  <si>
    <t>02 0 02 13590</t>
  </si>
  <si>
    <t>02 0 03 13590</t>
  </si>
  <si>
    <t xml:space="preserve">  Школы - детские сады, школы начальные, неполные средние и средние</t>
  </si>
  <si>
    <t>02 0 04 13590</t>
  </si>
  <si>
    <t>02 0 03 14590</t>
  </si>
  <si>
    <t>02 0 04 14590</t>
  </si>
  <si>
    <t>03 0 01 00000</t>
  </si>
  <si>
    <t>03 0 01 20210</t>
  </si>
  <si>
    <t>340</t>
  </si>
  <si>
    <t>04 0 00 00000</t>
  </si>
  <si>
    <t>04 0 02 00000</t>
  </si>
  <si>
    <t>540</t>
  </si>
  <si>
    <t>04 0 03 00000</t>
  </si>
  <si>
    <t>04 0 04 00000</t>
  </si>
  <si>
    <t xml:space="preserve">  </t>
  </si>
  <si>
    <t>04 0 07 00000</t>
  </si>
  <si>
    <t>04 0 08 00000</t>
  </si>
  <si>
    <t>04 0 08 90030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</si>
  <si>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</si>
  <si>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</si>
  <si>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L0200</t>
  </si>
  <si>
    <t>06 0 05 13590</t>
  </si>
  <si>
    <t>Коммунальное хозяйство</t>
  </si>
  <si>
    <t>73150</t>
  </si>
  <si>
    <t>Мероприятия по подготовке объектов теплоэнергетики к работе в осенне-зимний период</t>
  </si>
  <si>
    <t>Осуществление дорожной деятельности в отношении автомобильных дорог общего пользования местного значения</t>
  </si>
  <si>
    <t>71350</t>
  </si>
  <si>
    <t>04 0 01 00000</t>
  </si>
  <si>
    <t>04 0 01 S1350</t>
  </si>
  <si>
    <t>Основное мероприятие «Ремонт, капитальный ремонт автомобильных дорог местного значения, составление сметной документации, прохождение государственной экспертизы сметы»</t>
  </si>
  <si>
    <t>Собрания района</t>
  </si>
  <si>
    <t>03 0 02 00000</t>
  </si>
  <si>
    <t>03 0 02 20210</t>
  </si>
  <si>
    <t>310</t>
  </si>
  <si>
    <t>Основное мероприятие "Комплекс стимулирующих мер по закреплению кадров в районе"</t>
  </si>
  <si>
    <t>Меры социальной поддержки в виде выплаты денежной компенсации на оплату части расходов по найму (поднайму) жилого помещения, предусмотренного договором найма (поднайма) и расходы на оплату коммунальных услуг лицам, приглашенным из другой местности на работу</t>
  </si>
  <si>
    <t>850</t>
  </si>
  <si>
    <t>Муниципальная  программа "Организация отдыха и занятости детей Белозерского муниципального района в каникулярное время на 2017-2019 годы"</t>
  </si>
  <si>
    <t>Муниципальная поддержка транспортных организаций</t>
  </si>
  <si>
    <t>S2270</t>
  </si>
  <si>
    <t>Софинансирование на реализацию мероприятий проекта "Народный бюджет"</t>
  </si>
  <si>
    <t>R0270</t>
  </si>
  <si>
    <t>06 0 05 R0270</t>
  </si>
  <si>
    <t>Муниципальная  программа «Старшее поколение на 2017 – 2019 годы»</t>
  </si>
  <si>
    <t>17 0 00 00000</t>
  </si>
  <si>
    <t>17 0 03 25140</t>
  </si>
  <si>
    <t>Иные выплаты населению</t>
  </si>
  <si>
    <t>360</t>
  </si>
  <si>
    <t>120</t>
  </si>
  <si>
    <t>06 0 03 14590</t>
  </si>
  <si>
    <t>Осуществление полномочий по владению, пользованию и распоряжению имуществом, находящимся в мун.собственности, и обеспечение выполнения работ, необходимых для создания искусственных земельных участков для нужд поселения</t>
  </si>
  <si>
    <t>Осуществление полномочий по муниципальному земельному контролю в границах поселения</t>
  </si>
  <si>
    <t>90190</t>
  </si>
  <si>
    <t>90200</t>
  </si>
  <si>
    <t>S3150</t>
  </si>
  <si>
    <t>Софинансирование мероприятий по подготовке объектов теплоэнергетики к работе в осенне-зимний период</t>
  </si>
  <si>
    <t>06 0 03 00190</t>
  </si>
  <si>
    <t>72270</t>
  </si>
  <si>
    <t>Субсидия на реализацию проекта "Народный бюджет"</t>
  </si>
  <si>
    <t>90210</t>
  </si>
  <si>
    <t>90220</t>
  </si>
  <si>
    <t>Осуществление части полномочий по утверждению генер.планов, правил землепользования и застройки, выдача разрешений на строительство и ввод объектов в эксплуатацию, принятие решений о переводе жилых помещений в нежилые, согласование переустройства и перепланировки жилых помещений, присвоение и изменение адресов объектам и др.</t>
  </si>
  <si>
    <t>Осуществление функций в сфере информационных технологий и защиты информации</t>
  </si>
  <si>
    <t>Субсидии автономным учреждениям</t>
  </si>
  <si>
    <t>Основное мероприятие "Ремонт улично-дорожной сети западного района г.Белозерска Вологодской области"</t>
  </si>
  <si>
    <t>Муниципальная  программа «Организация отдыха детей, их оздоровления и занятости по Белозерскому району» на 2017-2019 годы</t>
  </si>
  <si>
    <t>02 0 04 16590</t>
  </si>
  <si>
    <t>04 0 05 00000</t>
  </si>
  <si>
    <t>90230</t>
  </si>
  <si>
    <t>Осуществление функций по ведению бюджетного (бухгалтерского) учета с составлением бюджетной (бухгалтерской) отчетности</t>
  </si>
  <si>
    <t>Муниципальная программа «Развитие физической культуры и спорта Белозерского муниципального района на 2017 – 2019 годы»</t>
  </si>
  <si>
    <t>Муниципальная  программа "Содействие занятости населения Белозерского муниципального района на 2015-2017 годы"</t>
  </si>
  <si>
    <t>Муниципальная  программа «Развитие культуры Белозерского муниципального района» на 2017 – 2019 годы</t>
  </si>
  <si>
    <t>20300</t>
  </si>
  <si>
    <t>Мероприятия в сфере дорожного хозяйства</t>
  </si>
  <si>
    <t>Основное мероприятие "Ремонт улицы Орлова в г.Белозерске Вологодской области"</t>
  </si>
  <si>
    <t>04 0 09 00000</t>
  </si>
  <si>
    <t>04 0 10 00000</t>
  </si>
  <si>
    <t>Основное мероприятие "Погашение ранее образовавшейся кредиторской задолженности"</t>
  </si>
  <si>
    <t>Основное мероприятие "Составление сметной документации и прохождение государственной экспертизы"</t>
  </si>
  <si>
    <t>18</t>
  </si>
  <si>
    <t>Муниципальная программа "Энергосбережение на территории Белозерского муниципального района на 2017-2020 г.г."</t>
  </si>
  <si>
    <t xml:space="preserve"> Софинансирование мероприятий по подготовке объектов теплоэнергетики к работе в осенне-зимний период</t>
  </si>
  <si>
    <t>18 0 01 00000</t>
  </si>
  <si>
    <t>18 0 00 00000</t>
  </si>
  <si>
    <t>18 0 01 73150</t>
  </si>
  <si>
    <t>18 0 01 S3150</t>
  </si>
  <si>
    <t>18 0 02 00000</t>
  </si>
  <si>
    <t>18 0 02 73150</t>
  </si>
  <si>
    <t>18 0 02 S3150</t>
  </si>
  <si>
    <t>02 0 02 12590</t>
  </si>
  <si>
    <t>02 0 04 12590</t>
  </si>
  <si>
    <t>02 0 04 15590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</si>
  <si>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</si>
  <si>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</si>
  <si>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R5580</t>
  </si>
  <si>
    <t>Обеспечение сельских учреждений культуры специализированным автотранспортом</t>
  </si>
  <si>
    <t>L5580</t>
  </si>
  <si>
    <t>Софинансирование расходных обязательств на обеспечение сельских учреждений культуры специализированным автотранспортом</t>
  </si>
  <si>
    <t>12 0 03 L5580</t>
  </si>
  <si>
    <t>R4980</t>
  </si>
  <si>
    <t>Проведение эксперимента по персонифицированному финансированию дополнительного образования</t>
  </si>
  <si>
    <t>06 0 03 R4980</t>
  </si>
  <si>
    <t>04 0 07 S1350</t>
  </si>
  <si>
    <t>Представительное Собрание района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</si>
  <si>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</si>
  <si>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</si>
  <si>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</si>
  <si>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 xml:space="preserve"> 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</si>
  <si>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83040</t>
  </si>
  <si>
    <t>Выплаты почетным гражданам</t>
  </si>
  <si>
    <t xml:space="preserve"> Расходы на выплаты персоналу государственных (муниципальных) органов</t>
  </si>
  <si>
    <t>Мероприятие "Приобретение и поставка двух котлов в котельную МОУ "Мондомская СОШ"</t>
  </si>
  <si>
    <t>Мероприятие "Приобретение и поставка котла в котельную МОУ "Маэковская школа-сад"</t>
  </si>
  <si>
    <t>Мероприятие "Приобретение и поставка котла в котельную пос.Нижняя Мондома"</t>
  </si>
  <si>
    <t>Мероприятие "Приобретение и поставка котла в котельную "Баня" города Белозерск"</t>
  </si>
  <si>
    <t>18 0 03 00000</t>
  </si>
  <si>
    <t>18 0 03 73150</t>
  </si>
  <si>
    <t>18 0 04 00000</t>
  </si>
  <si>
    <t>18 0 03 S3150</t>
  </si>
  <si>
    <t>18 0 04 73150</t>
  </si>
  <si>
    <t>18 0 04 S3150</t>
  </si>
  <si>
    <t>L0270</t>
  </si>
  <si>
    <t>Реализация мероприятий государственной программы РФ "Доступная среда" на 2011-2020 годы"</t>
  </si>
  <si>
    <t>Софинансирование мероприятий государственной программы РФ "Доступная среда" на 2011-2020 годы"</t>
  </si>
  <si>
    <t>L4980</t>
  </si>
  <si>
    <t>Софинансирование проведения эксперимента по персонифицированному финансированию дополнительного образования</t>
  </si>
  <si>
    <t>06 0 03 L4980</t>
  </si>
  <si>
    <t xml:space="preserve">Расходы на обеспечение функций муниципальных органов </t>
  </si>
  <si>
    <t>71250</t>
  </si>
  <si>
    <t>S1250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</si>
  <si>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</si>
  <si>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Развитие мобильной торговли в малонаселенных и труднодоступных населенных пунктах</t>
  </si>
  <si>
    <t>Софинансирование расходов на развитие мобильной торговли в малонаселенных и труднодоступных населенных пунктах</t>
  </si>
  <si>
    <t>Иные субсидии юридическим лицам (кроме некоммерческих
организаций), индивидуальным предпринимателям, физическим
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</si>
  <si>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</si>
  <si>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бюджете на 2018 год и плановый </t>
  </si>
  <si>
    <t>период 2019 и 2020 годов"</t>
  </si>
  <si>
    <t>2018 год</t>
  </si>
  <si>
    <t>2019 год</t>
  </si>
  <si>
    <t>2020 год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</si>
  <si>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классификации расходов районного бюджета на 2018 год и плановый период 2019 и 2020 годов</t>
  </si>
  <si>
    <t xml:space="preserve">                                                             к решению Представительного Собрания района</t>
  </si>
  <si>
    <t xml:space="preserve">                                                             "О районном бюджете на  2018 год </t>
  </si>
  <si>
    <t xml:space="preserve">                                                             и плановый период 2019 и 2020 годов" </t>
  </si>
  <si>
    <t>(тыс.рублей)</t>
  </si>
  <si>
    <t xml:space="preserve">                                                            классификации расходов на 2018 год и плановый период 2019 и 2020 годов</t>
  </si>
  <si>
    <t>Основное мероприятие "Обеспечение создания условий для реализации муниципальной программы"</t>
  </si>
  <si>
    <t>06 0 06 00190</t>
  </si>
  <si>
    <t>Итого расходов</t>
  </si>
  <si>
    <t>Условно утверждаемые расходы</t>
  </si>
  <si>
    <t>ИТОГО РАСХОДОВ</t>
  </si>
  <si>
    <t>03 0 03 20210</t>
  </si>
  <si>
    <t>03 0 03 00000</t>
  </si>
  <si>
    <t>Муниципальная программа развития туризма в Белозерском муниципальном районе  «Белозерск – Былинный город» на 2018-2020 годы</t>
  </si>
  <si>
    <t>Муниципальная  программа содействия занятости населения Белозерского муниципального района на 2018-2020 годы</t>
  </si>
  <si>
    <t>Мунииципальная программа развития туризма в Белозерском муниципальном районе  «Белозерск – Былинный город» на 2018-2020 годы</t>
  </si>
  <si>
    <t>20 0 00 00000</t>
  </si>
  <si>
    <t>20 0 01 00000</t>
  </si>
  <si>
    <t>20 0 01 20450</t>
  </si>
  <si>
    <t>20 0 02 00000</t>
  </si>
  <si>
    <t>20 0 02 20460</t>
  </si>
  <si>
    <t>L5671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</si>
  <si>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</si>
  <si>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</si>
  <si>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Муниципальная  программа основных направлений кадровой  политики в Белозерском муниципальном районе на 2018 – 2020 годы</t>
  </si>
  <si>
    <t>Основное мероприятие «Развитие малого и среднего предпринимательства на территории Белозерского муниципального района»</t>
  </si>
  <si>
    <t>Основное мероприятие "Повышение инвестиционной привлекательности Белозерского муниципального района"</t>
  </si>
  <si>
    <t>Муниципальная   программа «Экономическое развитие Белозерского муниципального района на 2018 – 2020 годы»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</si>
  <si>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собственности района"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</si>
  <si>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2018-2020 годы"</t>
  </si>
  <si>
    <t>Муниципальная программа «Управление муниципальными финансами Белозерского муниципального района на 2018-2020 годы»</t>
  </si>
  <si>
    <t>Подпрограмма "Обеспечение сбалансированности районного бюджета и повышение эффективности бюджетных расходов на 2018-2019 год"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</si>
  <si>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</si>
  <si>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</si>
  <si>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</si>
  <si>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</si>
  <si>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</si>
  <si>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</si>
  <si>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Подпрограмма "Поддержание устойчивого исполнения местных бюджетов и повышение качества управления муниципальными финансами на 2018-2020 годы"</t>
  </si>
  <si>
    <t>Основное мероприятие "Поддержка мер по обеспечению сбалансированности бюджетов поселений"</t>
  </si>
  <si>
    <t xml:space="preserve"> Основное мероприятие "Выравнивание бюджетной обеспеченности муниципальных образований района"</t>
  </si>
  <si>
    <t>20</t>
  </si>
  <si>
    <t>11 1 00 00000</t>
  </si>
  <si>
    <t>11 1 01 00000</t>
  </si>
  <si>
    <t>11 1 01 00190</t>
  </si>
  <si>
    <t>11 2 00 00000</t>
  </si>
  <si>
    <t>11 2 01 00000</t>
  </si>
  <si>
    <t>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</si>
  <si>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62010</t>
  </si>
  <si>
    <t>Субсидии на муниципальную поддержку общероссийских общественных организаций инвалидов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</si>
  <si>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</si>
  <si>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</si>
  <si>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90510</t>
  </si>
  <si>
    <t>Дотации  на выравнивание бюджетной обеспеченности</t>
  </si>
  <si>
    <t>90520</t>
  </si>
  <si>
    <t>Улучшение жилищных условий граждан, проживающих в сельской местности, в том числе молодых семей и молодых специалистов (ФБ)</t>
  </si>
  <si>
    <t xml:space="preserve">Дотации </t>
  </si>
  <si>
    <t>90110</t>
  </si>
  <si>
    <t>Осуществление переданных полномочий по правовому обеспечению деятельности органов местного самоуправления</t>
  </si>
  <si>
    <t>90150</t>
  </si>
  <si>
    <t>Осуществление полномочий по созданию условий для обеспечения жителей поселения услугами связи, общественного питания, торговли и бытового обслуживания,  содействию в развитии сельскохозяйственного производства, созданию условий для развития малого и среднего предпринимательства</t>
  </si>
  <si>
    <t>90170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</si>
  <si>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</si>
  <si>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90130</t>
  </si>
  <si>
    <t>Осуществление переданных полномочий в области внешнего финансового контроля</t>
  </si>
  <si>
    <t>90160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</si>
  <si>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</si>
  <si>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90120</t>
  </si>
  <si>
    <t>90140</t>
  </si>
  <si>
    <t>Осуществление переданных полномочий по осуществлению внутреннего муниципального финансового контроля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</si>
  <si>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</si>
  <si>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</si>
  <si>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</si>
  <si>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Муниципальная программа "Обеспечение законности, правопорядка и общественной безопасности в Белозерском районе на 2014 -2020 годы"</t>
  </si>
  <si>
    <t>23060</t>
  </si>
  <si>
    <t>Предупреждение экстремизма и терроризма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</si>
  <si>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</si>
  <si>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Реализация мероприятий по содействию занятости населения</t>
  </si>
  <si>
    <t>24010</t>
  </si>
  <si>
    <t>Ведомственная целевая программа «Развитие и совершенствование сети автомобильных дорог общего пользования муниципального значения Белозерского района на 2016-2018 годы»</t>
  </si>
  <si>
    <t>Основное мероприятие «Реконструкция улично-дорожной сети г. Белозерск»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</si>
  <si>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</si>
  <si>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</si>
  <si>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Основное мероприятие «Ремонт автомобильной дороги подъезд к Чулково на территории Белозерского района»</t>
  </si>
  <si>
    <t>Софинансирование мероприятий государственной программы «Развитие транспортной системы Вологодской области на 2014 - 2020 годы"</t>
  </si>
  <si>
    <t>Основное мероприятие «Ремонт улицы Свободы в г. Белозерск Вологодской области»</t>
  </si>
  <si>
    <t>Основное мероприятие «Содержание сети автомобильных дорог районного значения»</t>
  </si>
  <si>
    <t>Основное мероприятие «Передача полномочий администрациям сельских поселений на осуществление дорожной деятельности»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</si>
  <si>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</si>
  <si>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</si>
  <si>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</si>
  <si>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</si>
  <si>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</si>
  <si>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</si>
  <si>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</si>
  <si>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90020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</si>
  <si>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</si>
  <si>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</si>
  <si>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</si>
  <si>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</si>
  <si>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Основное мероприятие «Реконструкция системы водоснабжения в д. Никоновская</t>
  </si>
  <si>
    <t xml:space="preserve"> Учреждения культуры</t>
  </si>
  <si>
    <t>15590</t>
  </si>
  <si>
    <t xml:space="preserve"> Основное мероприятие «Обеспечение деятельности муниципальных учреждений дополнительного образования в сфере культуры и искусства, поддержка одаренных детей»</t>
  </si>
  <si>
    <t xml:space="preserve"> Учреждения по внешкольной работе с детьми</t>
  </si>
  <si>
    <t xml:space="preserve"> 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</si>
  <si>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молодежи"</t>
  </si>
  <si>
    <t>02 0 05 00000</t>
  </si>
  <si>
    <t>02 0 05 13590</t>
  </si>
  <si>
    <t>Премии и гранты</t>
  </si>
  <si>
    <t>350</t>
  </si>
  <si>
    <t>810</t>
  </si>
  <si>
    <t>Межбюджетные трансферты бюджетам муниципальных районов на стимулирование органов местного самоуправления муниципальных районов области за достижение наилучших результатов по социально-экономическому развитию муниципальных образований области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2014 - 2020 годы"</t>
  </si>
  <si>
    <t>74001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</si>
  <si>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</si>
  <si>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"Развитие системы образования Белозерского муниципального района на 2018-2020 годы"</t>
  </si>
  <si>
    <t>L4970</t>
  </si>
  <si>
    <t>14 2 05 L4970</t>
  </si>
  <si>
    <t>14 2 05 R4970</t>
  </si>
  <si>
    <t>90060</t>
  </si>
  <si>
    <t>Осуществление переданных полномочий по организации в границах поселения теплоснабжения населения в части заключения концессионного соглашения</t>
  </si>
  <si>
    <t>S1360</t>
  </si>
  <si>
    <t>Софинансирование расходов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</si>
  <si>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71360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</si>
  <si>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</si>
  <si>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Основное мероприятие "Ремонт ул.Ленина в г.Белозерске Вологодской области"</t>
  </si>
  <si>
    <t>Расходы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</t>
  </si>
  <si>
    <t>S3280</t>
  </si>
  <si>
    <t>04 0 05 S1360</t>
  </si>
  <si>
    <t>20 0 01 S1250</t>
  </si>
  <si>
    <t>05 0 03 S3280</t>
  </si>
  <si>
    <t>Основное мероприятие «Внедрение и (или) эксплуатация аппаратно-программного комплекса "Безопасный город" для обеспечения общественного  порядка, предупреждения терроризма и экстремизма, борьбы с преступностью»</t>
  </si>
  <si>
    <t>04 0 03 20300</t>
  </si>
  <si>
    <t>06 0 02 14590</t>
  </si>
  <si>
    <t>05 02 00190</t>
  </si>
  <si>
    <t>L5193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</si>
</sst>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623">
    <xf numFmtId="0" fontId="0" fillId="0" borderId="0" xfId="0" applyFont="1" applyAlignment="1">
      <alignment/>
    </xf>
    <xf numFmtId="0" fontId="2" fillId="0" borderId="0" xfId="53">
      <alignment/>
      <protection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174" fontId="4" fillId="0" borderId="10" xfId="53" applyNumberFormat="1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horizontal="justify" vertical="top"/>
    </xf>
    <xf numFmtId="0" fontId="10" fillId="0" borderId="0" xfId="53" applyFont="1" applyAlignment="1">
      <alignment horizontal="center" vertical="top"/>
      <protection/>
    </xf>
    <xf numFmtId="0" fontId="0" fillId="32" borderId="0" xfId="0" applyFill="1" applyAlignment="1">
      <alignment/>
    </xf>
    <xf numFmtId="0" fontId="9" fillId="32" borderId="0" xfId="0" applyFont="1" applyFill="1" applyAlignment="1">
      <alignment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174" fontId="3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2" fillId="32" borderId="10" xfId="0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1" fillId="32" borderId="10" xfId="53" applyNumberFormat="1" applyFont="1" applyFill="1" applyBorder="1" applyAlignment="1" applyProtection="1">
      <alignment vertical="top" wrapText="1"/>
      <protection hidden="1"/>
    </xf>
    <xf numFmtId="173" fontId="11" fillId="32" borderId="11" xfId="53" applyNumberFormat="1" applyFont="1" applyFill="1" applyBorder="1" applyAlignment="1" applyProtection="1">
      <alignment horizontal="center" vertical="top"/>
      <protection hidden="1"/>
    </xf>
    <xf numFmtId="174" fontId="11" fillId="32" borderId="11" xfId="53" applyNumberFormat="1" applyFont="1" applyFill="1" applyBorder="1" applyAlignment="1" applyProtection="1">
      <alignment horizontal="center" vertical="top"/>
      <protection hidden="1"/>
    </xf>
    <xf numFmtId="49" fontId="11" fillId="32" borderId="11" xfId="53" applyNumberFormat="1" applyFont="1" applyFill="1" applyBorder="1" applyAlignment="1" applyProtection="1">
      <alignment horizontal="center" vertical="top"/>
      <protection hidden="1"/>
    </xf>
    <xf numFmtId="49" fontId="11" fillId="32" borderId="10" xfId="53" applyNumberFormat="1" applyFont="1" applyFill="1" applyBorder="1" applyAlignment="1" applyProtection="1">
      <alignment horizontal="center" vertical="top"/>
      <protection hidden="1"/>
    </xf>
    <xf numFmtId="0" fontId="14" fillId="32" borderId="10" xfId="53" applyNumberFormat="1" applyFont="1" applyFill="1" applyBorder="1" applyAlignment="1" applyProtection="1">
      <alignment vertical="top" wrapText="1"/>
      <protection hidden="1"/>
    </xf>
    <xf numFmtId="0" fontId="11" fillId="0" borderId="12" xfId="53" applyNumberFormat="1" applyFont="1" applyFill="1" applyBorder="1" applyAlignment="1" applyProtection="1">
      <alignment vertical="top" wrapText="1"/>
      <protection hidden="1"/>
    </xf>
    <xf numFmtId="0" fontId="16" fillId="0" borderId="10" xfId="0" applyFont="1" applyBorder="1" applyAlignment="1">
      <alignment vertical="top" wrapText="1"/>
    </xf>
    <xf numFmtId="174" fontId="11" fillId="32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173" fontId="15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173" fontId="12" fillId="0" borderId="11" xfId="53" applyNumberFormat="1" applyFont="1" applyFill="1" applyBorder="1" applyAlignment="1" applyProtection="1">
      <alignment horizontal="center" vertical="top"/>
      <protection hidden="1"/>
    </xf>
    <xf numFmtId="174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12" fillId="0" borderId="10" xfId="53" applyNumberFormat="1" applyFont="1" applyFill="1" applyBorder="1" applyAlignment="1" applyProtection="1">
      <alignment horizontal="center" vertical="top"/>
      <protection hidden="1"/>
    </xf>
    <xf numFmtId="185" fontId="12" fillId="0" borderId="10" xfId="53" applyNumberFormat="1" applyFont="1" applyFill="1" applyBorder="1" applyAlignment="1" applyProtection="1">
      <alignment horizontal="center" vertical="top"/>
      <protection hidden="1"/>
    </xf>
    <xf numFmtId="174" fontId="12" fillId="0" borderId="11" xfId="53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 applyAlignment="1">
      <alignment vertical="top" wrapText="1"/>
    </xf>
    <xf numFmtId="185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1" xfId="53" applyNumberFormat="1" applyFont="1" applyFill="1" applyBorder="1" applyAlignment="1" applyProtection="1">
      <alignment horizontal="center" vertical="top"/>
      <protection hidden="1"/>
    </xf>
    <xf numFmtId="185" fontId="11" fillId="0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73" fontId="18" fillId="0" borderId="11" xfId="53" applyNumberFormat="1" applyFont="1" applyFill="1" applyBorder="1" applyAlignment="1" applyProtection="1">
      <alignment horizontal="center" vertical="top"/>
      <protection hidden="1"/>
    </xf>
    <xf numFmtId="174" fontId="18" fillId="0" borderId="11" xfId="53" applyNumberFormat="1" applyFont="1" applyFill="1" applyBorder="1" applyAlignment="1" applyProtection="1">
      <alignment horizontal="center" vertical="top"/>
      <protection hidden="1"/>
    </xf>
    <xf numFmtId="49" fontId="18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6" fillId="0" borderId="12" xfId="0" applyFont="1" applyFill="1" applyBorder="1" applyAlignment="1">
      <alignment vertical="top" wrapText="1"/>
    </xf>
    <xf numFmtId="0" fontId="11" fillId="32" borderId="12" xfId="53" applyNumberFormat="1" applyFont="1" applyFill="1" applyBorder="1" applyAlignment="1" applyProtection="1">
      <alignment vertical="top" wrapText="1"/>
      <protection hidden="1"/>
    </xf>
    <xf numFmtId="173" fontId="11" fillId="32" borderId="13" xfId="53" applyNumberFormat="1" applyFont="1" applyFill="1" applyBorder="1" applyAlignment="1" applyProtection="1">
      <alignment horizontal="center" vertical="top"/>
      <protection hidden="1"/>
    </xf>
    <xf numFmtId="174" fontId="11" fillId="32" borderId="14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4" xfId="0" applyFont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32" borderId="10" xfId="53" applyFont="1" applyFill="1" applyBorder="1" applyAlignment="1">
      <alignment vertical="top" wrapText="1"/>
      <protection/>
    </xf>
    <xf numFmtId="173" fontId="11" fillId="32" borderId="10" xfId="53" applyNumberFormat="1" applyFont="1" applyFill="1" applyBorder="1" applyAlignment="1" applyProtection="1">
      <alignment horizontal="center" vertical="top"/>
      <protection hidden="1"/>
    </xf>
    <xf numFmtId="173" fontId="11" fillId="32" borderId="14" xfId="53" applyNumberFormat="1" applyFont="1" applyFill="1" applyBorder="1" applyAlignment="1" applyProtection="1">
      <alignment horizontal="center" vertical="top"/>
      <protection hidden="1"/>
    </xf>
    <xf numFmtId="173" fontId="18" fillId="32" borderId="10" xfId="53" applyNumberFormat="1" applyFont="1" applyFill="1" applyBorder="1" applyAlignment="1" applyProtection="1">
      <alignment horizontal="center" vertical="top"/>
      <protection hidden="1"/>
    </xf>
    <xf numFmtId="173" fontId="18" fillId="32" borderId="14" xfId="53" applyNumberFormat="1" applyFont="1" applyFill="1" applyBorder="1" applyAlignment="1" applyProtection="1">
      <alignment horizontal="center" vertical="top"/>
      <protection hidden="1"/>
    </xf>
    <xf numFmtId="174" fontId="18" fillId="32" borderId="11" xfId="53" applyNumberFormat="1" applyFont="1" applyFill="1" applyBorder="1" applyAlignment="1" applyProtection="1">
      <alignment horizontal="center" vertical="top"/>
      <protection hidden="1"/>
    </xf>
    <xf numFmtId="49" fontId="18" fillId="32" borderId="11" xfId="53" applyNumberFormat="1" applyFont="1" applyFill="1" applyBorder="1" applyAlignment="1" applyProtection="1">
      <alignment horizontal="center" vertical="top"/>
      <protection hidden="1"/>
    </xf>
    <xf numFmtId="0" fontId="18" fillId="32" borderId="10" xfId="53" applyNumberFormat="1" applyFont="1" applyFill="1" applyBorder="1" applyAlignment="1" applyProtection="1">
      <alignment vertical="top" wrapText="1"/>
      <protection hidden="1"/>
    </xf>
    <xf numFmtId="173" fontId="12" fillId="32" borderId="10" xfId="53" applyNumberFormat="1" applyFont="1" applyFill="1" applyBorder="1" applyAlignment="1" applyProtection="1">
      <alignment horizontal="center" vertical="top"/>
      <protection hidden="1"/>
    </xf>
    <xf numFmtId="174" fontId="12" fillId="32" borderId="11" xfId="53" applyNumberFormat="1" applyFont="1" applyFill="1" applyBorder="1" applyAlignment="1" applyProtection="1">
      <alignment horizontal="center" vertical="top"/>
      <protection hidden="1"/>
    </xf>
    <xf numFmtId="49" fontId="12" fillId="32" borderId="10" xfId="53" applyNumberFormat="1" applyFont="1" applyFill="1" applyBorder="1" applyAlignment="1" applyProtection="1">
      <alignment horizontal="center" vertical="top"/>
      <protection hidden="1"/>
    </xf>
    <xf numFmtId="49" fontId="18" fillId="32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Font="1" applyBorder="1" applyAlignment="1">
      <alignment vertical="top" wrapText="1"/>
      <protection/>
    </xf>
    <xf numFmtId="173" fontId="12" fillId="0" borderId="16" xfId="53" applyNumberFormat="1" applyFont="1" applyFill="1" applyBorder="1" applyAlignment="1" applyProtection="1">
      <alignment horizontal="center" vertical="top"/>
      <protection hidden="1"/>
    </xf>
    <xf numFmtId="174" fontId="12" fillId="0" borderId="16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Font="1" applyBorder="1" applyAlignment="1">
      <alignment vertical="top" wrapText="1"/>
      <protection/>
    </xf>
    <xf numFmtId="173" fontId="11" fillId="0" borderId="16" xfId="53" applyNumberFormat="1" applyFont="1" applyFill="1" applyBorder="1" applyAlignment="1" applyProtection="1">
      <alignment horizontal="center" vertical="top"/>
      <protection hidden="1"/>
    </xf>
    <xf numFmtId="174" fontId="11" fillId="0" borderId="16" xfId="53" applyNumberFormat="1" applyFont="1" applyFill="1" applyBorder="1" applyAlignment="1" applyProtection="1">
      <alignment horizontal="center" vertical="top"/>
      <protection hidden="1"/>
    </xf>
    <xf numFmtId="0" fontId="16" fillId="32" borderId="10" xfId="0" applyFont="1" applyFill="1" applyBorder="1" applyAlignment="1">
      <alignment vertical="top" wrapText="1"/>
    </xf>
    <xf numFmtId="173" fontId="11" fillId="0" borderId="17" xfId="53" applyNumberFormat="1" applyFont="1" applyFill="1" applyBorder="1" applyAlignment="1" applyProtection="1">
      <alignment horizontal="center" vertical="top"/>
      <protection hidden="1"/>
    </xf>
    <xf numFmtId="174" fontId="11" fillId="0" borderId="18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Font="1" applyBorder="1" applyAlignment="1">
      <alignment vertical="top" wrapText="1"/>
      <protection/>
    </xf>
    <xf numFmtId="0" fontId="17" fillId="0" borderId="10" xfId="0" applyFont="1" applyBorder="1" applyAlignment="1">
      <alignment vertical="top" wrapText="1"/>
    </xf>
    <xf numFmtId="0" fontId="17" fillId="32" borderId="10" xfId="0" applyFont="1" applyFill="1" applyBorder="1" applyAlignment="1">
      <alignment vertical="top" wrapText="1"/>
    </xf>
    <xf numFmtId="173" fontId="11" fillId="0" borderId="19" xfId="53" applyNumberFormat="1" applyFont="1" applyFill="1" applyBorder="1" applyAlignment="1" applyProtection="1">
      <alignment horizontal="center" vertical="top"/>
      <protection hidden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7" xfId="0" applyFont="1" applyBorder="1" applyAlignment="1">
      <alignment vertical="top" wrapText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32" borderId="11" xfId="53" applyNumberFormat="1" applyFont="1" applyFill="1" applyBorder="1" applyAlignment="1" applyProtection="1">
      <alignment horizontal="center" vertical="top"/>
      <protection hidden="1"/>
    </xf>
    <xf numFmtId="0" fontId="11" fillId="32" borderId="18" xfId="53" applyNumberFormat="1" applyFont="1" applyFill="1" applyBorder="1" applyAlignment="1" applyProtection="1">
      <alignment vertical="top" wrapText="1"/>
      <protection hidden="1"/>
    </xf>
    <xf numFmtId="0" fontId="10" fillId="32" borderId="0" xfId="53" applyFont="1" applyFill="1">
      <alignment/>
      <protection/>
    </xf>
    <xf numFmtId="0" fontId="11" fillId="0" borderId="17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6" fillId="32" borderId="0" xfId="0" applyFont="1" applyFill="1" applyAlignment="1">
      <alignment vertical="top" wrapText="1"/>
    </xf>
    <xf numFmtId="0" fontId="11" fillId="32" borderId="20" xfId="53" applyNumberFormat="1" applyFont="1" applyFill="1" applyBorder="1" applyAlignment="1" applyProtection="1">
      <alignment vertical="top"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1" fillId="0" borderId="11" xfId="54" applyNumberFormat="1" applyFont="1" applyFill="1" applyBorder="1" applyAlignment="1" applyProtection="1">
      <alignment vertical="top" wrapText="1"/>
      <protection hidden="1"/>
    </xf>
    <xf numFmtId="0" fontId="12" fillId="32" borderId="10" xfId="53" applyNumberFormat="1" applyFont="1" applyFill="1" applyBorder="1" applyAlignment="1" applyProtection="1">
      <alignment vertical="top" wrapText="1"/>
      <protection hidden="1"/>
    </xf>
    <xf numFmtId="0" fontId="20" fillId="32" borderId="10" xfId="0" applyFont="1" applyFill="1" applyBorder="1" applyAlignment="1">
      <alignment vertical="top" wrapText="1"/>
    </xf>
    <xf numFmtId="173" fontId="18" fillId="32" borderId="11" xfId="53" applyNumberFormat="1" applyFont="1" applyFill="1" applyBorder="1" applyAlignment="1" applyProtection="1">
      <alignment horizontal="center" vertical="top"/>
      <protection hidden="1"/>
    </xf>
    <xf numFmtId="0" fontId="16" fillId="32" borderId="0" xfId="0" applyFont="1" applyFill="1" applyBorder="1" applyAlignment="1">
      <alignment vertical="top" wrapText="1"/>
    </xf>
    <xf numFmtId="0" fontId="11" fillId="32" borderId="13" xfId="53" applyNumberFormat="1" applyFont="1" applyFill="1" applyBorder="1" applyAlignment="1" applyProtection="1">
      <alignment vertical="top" wrapText="1"/>
      <protection hidden="1"/>
    </xf>
    <xf numFmtId="0" fontId="11" fillId="32" borderId="10" xfId="0" applyNumberFormat="1" applyFont="1" applyFill="1" applyBorder="1" applyAlignment="1" applyProtection="1">
      <alignment vertical="top" wrapText="1"/>
      <protection/>
    </xf>
    <xf numFmtId="0" fontId="14" fillId="32" borderId="10" xfId="0" applyNumberFormat="1" applyFont="1" applyFill="1" applyBorder="1" applyAlignment="1" applyProtection="1">
      <alignment vertical="top" wrapText="1"/>
      <protection/>
    </xf>
    <xf numFmtId="0" fontId="19" fillId="0" borderId="10" xfId="0" applyFont="1" applyBorder="1" applyAlignment="1">
      <alignment vertical="top" wrapText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173" fontId="11" fillId="0" borderId="15" xfId="53" applyNumberFormat="1" applyFont="1" applyFill="1" applyBorder="1" applyAlignment="1" applyProtection="1">
      <alignment horizontal="center" vertical="top"/>
      <protection hidden="1"/>
    </xf>
    <xf numFmtId="49" fontId="11" fillId="0" borderId="12" xfId="53" applyNumberFormat="1" applyFont="1" applyFill="1" applyBorder="1" applyAlignment="1" applyProtection="1">
      <alignment horizontal="center" vertical="top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5" fillId="0" borderId="10" xfId="0" applyNumberFormat="1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181" fontId="15" fillId="0" borderId="10" xfId="0" applyNumberFormat="1" applyFont="1" applyBorder="1" applyAlignment="1">
      <alignment/>
    </xf>
    <xf numFmtId="172" fontId="11" fillId="0" borderId="10" xfId="56" applyNumberFormat="1" applyFont="1" applyFill="1" applyBorder="1" applyAlignment="1" applyProtection="1">
      <alignment horizontal="right" vertical="center"/>
      <protection hidden="1"/>
    </xf>
    <xf numFmtId="49" fontId="11" fillId="0" borderId="10" xfId="0" applyNumberFormat="1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172" fontId="15" fillId="0" borderId="10" xfId="56" applyNumberFormat="1" applyFont="1" applyFill="1" applyBorder="1" applyAlignment="1" applyProtection="1">
      <alignment horizontal="right" vertical="center"/>
      <protection hidden="1"/>
    </xf>
    <xf numFmtId="181" fontId="11" fillId="0" borderId="10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/>
    </xf>
    <xf numFmtId="181" fontId="1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5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2" xfId="56" applyNumberFormat="1" applyFont="1" applyFill="1" applyBorder="1" applyAlignment="1" applyProtection="1">
      <alignment vertical="top" wrapText="1"/>
      <protection hidden="1"/>
    </xf>
    <xf numFmtId="49" fontId="11" fillId="0" borderId="12" xfId="0" applyNumberFormat="1" applyFont="1" applyBorder="1" applyAlignment="1">
      <alignment horizontal="center" vertical="top"/>
    </xf>
    <xf numFmtId="0" fontId="15" fillId="0" borderId="12" xfId="56" applyNumberFormat="1" applyFont="1" applyFill="1" applyBorder="1" applyAlignment="1" applyProtection="1">
      <alignment vertical="top" wrapText="1"/>
      <protection hidden="1"/>
    </xf>
    <xf numFmtId="49" fontId="15" fillId="0" borderId="12" xfId="0" applyNumberFormat="1" applyFont="1" applyBorder="1" applyAlignment="1">
      <alignment horizontal="center" vertical="top"/>
    </xf>
    <xf numFmtId="0" fontId="15" fillId="0" borderId="0" xfId="0" applyFont="1" applyAlignment="1">
      <alignment/>
    </xf>
    <xf numFmtId="181" fontId="11" fillId="0" borderId="12" xfId="0" applyNumberFormat="1" applyFont="1" applyBorder="1" applyAlignment="1">
      <alignment/>
    </xf>
    <xf numFmtId="0" fontId="15" fillId="0" borderId="11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0" fontId="11" fillId="0" borderId="0" xfId="53" applyFont="1" applyAlignment="1">
      <alignment horizontal="justify" vertical="top"/>
      <protection/>
    </xf>
    <xf numFmtId="0" fontId="11" fillId="0" borderId="0" xfId="53" applyFont="1" applyAlignment="1">
      <alignment horizontal="left" vertical="top"/>
      <protection/>
    </xf>
    <xf numFmtId="49" fontId="10" fillId="0" borderId="0" xfId="53" applyNumberFormat="1" applyFont="1" applyAlignment="1">
      <alignment horizontal="center" vertical="top"/>
      <protection/>
    </xf>
    <xf numFmtId="183" fontId="10" fillId="0" borderId="0" xfId="53" applyNumberFormat="1" applyFont="1" applyFill="1" applyAlignment="1">
      <alignment horizontal="center" vertical="top"/>
      <protection/>
    </xf>
    <xf numFmtId="0" fontId="10" fillId="0" borderId="0" xfId="53" applyFont="1" applyAlignment="1">
      <alignment horizontal="justify" vertical="top"/>
      <protection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5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center"/>
      <protection hidden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3" fontId="15" fillId="0" borderId="11" xfId="53" applyNumberFormat="1" applyFont="1" applyFill="1" applyBorder="1" applyAlignment="1" applyProtection="1">
      <alignment horizontal="center" vertical="top"/>
      <protection hidden="1"/>
    </xf>
    <xf numFmtId="174" fontId="15" fillId="0" borderId="11" xfId="53" applyNumberFormat="1" applyFont="1" applyFill="1" applyBorder="1" applyAlignment="1" applyProtection="1">
      <alignment horizontal="center" vertical="top"/>
      <protection hidden="1"/>
    </xf>
    <xf numFmtId="49" fontId="15" fillId="0" borderId="11" xfId="53" applyNumberFormat="1" applyFont="1" applyFill="1" applyBorder="1" applyAlignment="1" applyProtection="1">
      <alignment horizontal="center" vertical="top"/>
      <protection hidden="1"/>
    </xf>
    <xf numFmtId="49" fontId="15" fillId="0" borderId="14" xfId="53" applyNumberFormat="1" applyFont="1" applyFill="1" applyBorder="1" applyAlignment="1" applyProtection="1">
      <alignment horizontal="center" vertical="top"/>
      <protection hidden="1"/>
    </xf>
    <xf numFmtId="49" fontId="11" fillId="0" borderId="11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NumberFormat="1" applyFont="1" applyFill="1" applyBorder="1" applyAlignment="1" applyProtection="1">
      <alignment vertical="top" wrapText="1"/>
      <protection hidden="1"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4" xfId="53" applyNumberFormat="1" applyFont="1" applyFill="1" applyBorder="1" applyAlignment="1" applyProtection="1">
      <alignment horizontal="center" vertical="top"/>
      <protection hidden="1"/>
    </xf>
    <xf numFmtId="174" fontId="11" fillId="33" borderId="11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1" xfId="53" applyNumberFormat="1" applyFont="1" applyFill="1" applyBorder="1" applyAlignment="1" applyProtection="1">
      <alignment horizontal="center" vertical="top"/>
      <protection hidden="1"/>
    </xf>
    <xf numFmtId="173" fontId="11" fillId="33" borderId="13" xfId="53" applyNumberFormat="1" applyFont="1" applyFill="1" applyBorder="1" applyAlignment="1" applyProtection="1">
      <alignment horizontal="center" vertical="top"/>
      <protection hidden="1"/>
    </xf>
    <xf numFmtId="0" fontId="11" fillId="33" borderId="11" xfId="53" applyNumberFormat="1" applyFont="1" applyFill="1" applyBorder="1" applyAlignment="1" applyProtection="1">
      <alignment vertical="top" wrapText="1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49" fontId="11" fillId="33" borderId="11" xfId="53" applyNumberFormat="1" applyFont="1" applyFill="1" applyBorder="1" applyAlignment="1" applyProtection="1">
      <alignment horizontal="center" vertical="top"/>
      <protection hidden="1"/>
    </xf>
    <xf numFmtId="0" fontId="11" fillId="33" borderId="10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2" borderId="14" xfId="53" applyNumberFormat="1" applyFont="1" applyFill="1" applyBorder="1" applyAlignment="1" applyProtection="1">
      <alignment horizontal="center" vertical="top"/>
      <protection hidden="1"/>
    </xf>
    <xf numFmtId="0" fontId="16" fillId="33" borderId="10" xfId="0" applyFont="1" applyFill="1" applyBorder="1" applyAlignment="1">
      <alignment vertical="top" wrapText="1"/>
    </xf>
    <xf numFmtId="0" fontId="11" fillId="33" borderId="20" xfId="53" applyNumberFormat="1" applyFont="1" applyFill="1" applyBorder="1" applyAlignment="1" applyProtection="1">
      <alignment vertical="top" wrapText="1"/>
      <protection hidden="1"/>
    </xf>
    <xf numFmtId="0" fontId="11" fillId="33" borderId="17" xfId="53" applyNumberFormat="1" applyFont="1" applyFill="1" applyBorder="1" applyAlignment="1" applyProtection="1">
      <alignment vertical="top" wrapText="1"/>
      <protection hidden="1"/>
    </xf>
    <xf numFmtId="0" fontId="11" fillId="33" borderId="18" xfId="53" applyNumberFormat="1" applyFont="1" applyFill="1" applyBorder="1" applyAlignment="1" applyProtection="1">
      <alignment vertical="top" wrapText="1"/>
      <protection hidden="1"/>
    </xf>
    <xf numFmtId="0" fontId="11" fillId="0" borderId="18" xfId="53" applyNumberFormat="1" applyFont="1" applyFill="1" applyBorder="1" applyAlignment="1" applyProtection="1">
      <alignment vertical="top" wrapText="1"/>
      <protection hidden="1"/>
    </xf>
    <xf numFmtId="0" fontId="16" fillId="33" borderId="17" xfId="0" applyFont="1" applyFill="1" applyBorder="1" applyAlignment="1">
      <alignment vertical="top" wrapText="1"/>
    </xf>
    <xf numFmtId="173" fontId="11" fillId="33" borderId="14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1" fillId="33" borderId="22" xfId="0" applyNumberFormat="1" applyFont="1" applyFill="1" applyBorder="1" applyAlignment="1" applyProtection="1">
      <alignment vertical="top" wrapText="1"/>
      <protection/>
    </xf>
    <xf numFmtId="0" fontId="11" fillId="33" borderId="12" xfId="53" applyNumberFormat="1" applyFont="1" applyFill="1" applyBorder="1" applyAlignment="1" applyProtection="1">
      <alignment vertical="top" wrapText="1"/>
      <protection hidden="1"/>
    </xf>
    <xf numFmtId="0" fontId="11" fillId="32" borderId="11" xfId="53" applyNumberFormat="1" applyFont="1" applyFill="1" applyBorder="1" applyAlignment="1" applyProtection="1">
      <alignment vertical="top" wrapText="1"/>
      <protection hidden="1"/>
    </xf>
    <xf numFmtId="0" fontId="11" fillId="32" borderId="13" xfId="0" applyNumberFormat="1" applyFont="1" applyFill="1" applyBorder="1" applyAlignment="1" applyProtection="1">
      <alignment vertical="top" wrapText="1"/>
      <protection/>
    </xf>
    <xf numFmtId="0" fontId="11" fillId="33" borderId="10" xfId="0" applyNumberFormat="1" applyFont="1" applyFill="1" applyBorder="1" applyAlignment="1" applyProtection="1">
      <alignment vertical="top" wrapText="1"/>
      <protection/>
    </xf>
    <xf numFmtId="49" fontId="11" fillId="0" borderId="16" xfId="53" applyNumberFormat="1" applyFont="1" applyFill="1" applyBorder="1" applyAlignment="1" applyProtection="1">
      <alignment horizontal="center" vertical="top"/>
      <protection hidden="1"/>
    </xf>
    <xf numFmtId="49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33" borderId="16" xfId="53" applyNumberFormat="1" applyFont="1" applyFill="1" applyBorder="1" applyAlignment="1" applyProtection="1">
      <alignment horizontal="center" vertical="top"/>
      <protection hidden="1"/>
    </xf>
    <xf numFmtId="49" fontId="11" fillId="33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5" xfId="53" applyNumberFormat="1" applyFont="1" applyFill="1" applyBorder="1" applyAlignment="1" applyProtection="1">
      <alignment horizontal="center" vertical="top"/>
      <protection hidden="1"/>
    </xf>
    <xf numFmtId="173" fontId="11" fillId="0" borderId="2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9" xfId="53" applyNumberFormat="1" applyFont="1" applyFill="1" applyBorder="1" applyAlignment="1" applyProtection="1">
      <alignment horizontal="center" vertical="top"/>
      <protection hidden="1"/>
    </xf>
    <xf numFmtId="49" fontId="11" fillId="0" borderId="18" xfId="53" applyNumberFormat="1" applyFont="1" applyFill="1" applyBorder="1" applyAlignment="1" applyProtection="1">
      <alignment horizontal="center" vertical="top"/>
      <protection hidden="1"/>
    </xf>
    <xf numFmtId="49" fontId="11" fillId="0" borderId="24" xfId="53" applyNumberFormat="1" applyFont="1" applyFill="1" applyBorder="1" applyAlignment="1" applyProtection="1">
      <alignment horizontal="center" vertical="top"/>
      <protection hidden="1"/>
    </xf>
    <xf numFmtId="49" fontId="11" fillId="33" borderId="18" xfId="53" applyNumberFormat="1" applyFont="1" applyFill="1" applyBorder="1" applyAlignment="1" applyProtection="1">
      <alignment horizontal="center" vertical="top"/>
      <protection hidden="1"/>
    </xf>
    <xf numFmtId="49" fontId="11" fillId="33" borderId="24" xfId="53" applyNumberFormat="1" applyFont="1" applyFill="1" applyBorder="1" applyAlignment="1" applyProtection="1">
      <alignment horizontal="center" vertical="top"/>
      <protection hidden="1"/>
    </xf>
    <xf numFmtId="0" fontId="11" fillId="33" borderId="11" xfId="53" applyFont="1" applyFill="1" applyBorder="1" applyAlignment="1">
      <alignment vertical="top" wrapText="1"/>
      <protection/>
    </xf>
    <xf numFmtId="0" fontId="11" fillId="32" borderId="11" xfId="54" applyNumberFormat="1" applyFont="1" applyFill="1" applyBorder="1" applyAlignment="1" applyProtection="1">
      <alignment vertical="top" wrapText="1"/>
      <protection hidden="1"/>
    </xf>
    <xf numFmtId="174" fontId="11" fillId="32" borderId="13" xfId="53" applyNumberFormat="1" applyFont="1" applyFill="1" applyBorder="1" applyAlignment="1" applyProtection="1">
      <alignment horizontal="center" vertical="top"/>
      <protection hidden="1"/>
    </xf>
    <xf numFmtId="49" fontId="11" fillId="32" borderId="16" xfId="53" applyNumberFormat="1" applyFont="1" applyFill="1" applyBorder="1" applyAlignment="1" applyProtection="1">
      <alignment horizontal="center" vertical="top"/>
      <protection hidden="1"/>
    </xf>
    <xf numFmtId="49" fontId="11" fillId="32" borderId="23" xfId="53" applyNumberFormat="1" applyFont="1" applyFill="1" applyBorder="1" applyAlignment="1" applyProtection="1">
      <alignment horizontal="center" vertical="top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6" fillId="32" borderId="17" xfId="0" applyFont="1" applyFill="1" applyBorder="1" applyAlignment="1">
      <alignment vertical="top" wrapText="1"/>
    </xf>
    <xf numFmtId="0" fontId="11" fillId="33" borderId="15" xfId="0" applyFont="1" applyFill="1" applyBorder="1" applyAlignment="1">
      <alignment vertical="top" wrapText="1"/>
    </xf>
    <xf numFmtId="0" fontId="11" fillId="33" borderId="13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1" xfId="0" applyFont="1" applyFill="1" applyBorder="1" applyAlignment="1">
      <alignment vertical="top" wrapText="1"/>
    </xf>
    <xf numFmtId="0" fontId="16" fillId="33" borderId="1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vertical="top" wrapText="1"/>
    </xf>
    <xf numFmtId="0" fontId="15" fillId="0" borderId="10" xfId="53" applyNumberFormat="1" applyFont="1" applyFill="1" applyBorder="1" applyAlignment="1" applyProtection="1">
      <alignment vertical="top" wrapText="1"/>
      <protection hidden="1"/>
    </xf>
    <xf numFmtId="183" fontId="10" fillId="0" borderId="0" xfId="53" applyNumberFormat="1" applyFont="1" applyFill="1" applyAlignment="1">
      <alignment horizontal="right" vertical="top"/>
      <protection/>
    </xf>
    <xf numFmtId="0" fontId="3" fillId="0" borderId="0" xfId="0" applyFont="1" applyAlignment="1">
      <alignment horizontal="center" vertical="top"/>
    </xf>
    <xf numFmtId="174" fontId="18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>
      <alignment/>
      <protection/>
    </xf>
    <xf numFmtId="174" fontId="15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0" xfId="0" applyFont="1" applyBorder="1" applyAlignment="1">
      <alignment vertical="top" wrapText="1"/>
    </xf>
    <xf numFmtId="173" fontId="15" fillId="0" borderId="13" xfId="53" applyNumberFormat="1" applyFont="1" applyFill="1" applyBorder="1" applyAlignment="1" applyProtection="1">
      <alignment horizontal="center" vertical="top"/>
      <protection hidden="1"/>
    </xf>
    <xf numFmtId="174" fontId="15" fillId="0" borderId="13" xfId="53" applyNumberFormat="1" applyFont="1" applyFill="1" applyBorder="1" applyAlignment="1" applyProtection="1">
      <alignment horizontal="center" vertical="top"/>
      <protection hidden="1"/>
    </xf>
    <xf numFmtId="0" fontId="15" fillId="0" borderId="25" xfId="0" applyNumberFormat="1" applyFont="1" applyFill="1" applyBorder="1" applyAlignment="1" applyProtection="1">
      <alignment vertical="top" wrapText="1"/>
      <protection/>
    </xf>
    <xf numFmtId="0" fontId="16" fillId="0" borderId="0" xfId="0" applyFont="1" applyFill="1" applyBorder="1" applyAlignment="1">
      <alignment vertical="top" wrapText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0" applyNumberFormat="1" applyFont="1" applyFill="1" applyBorder="1" applyAlignment="1" applyProtection="1">
      <alignment vertical="top" wrapText="1"/>
      <protection/>
    </xf>
    <xf numFmtId="0" fontId="16" fillId="0" borderId="13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vertical="top" wrapText="1"/>
    </xf>
    <xf numFmtId="0" fontId="22" fillId="0" borderId="0" xfId="53" applyFont="1" applyFill="1">
      <alignment/>
      <protection/>
    </xf>
    <xf numFmtId="0" fontId="15" fillId="0" borderId="10" xfId="53" applyFont="1" applyBorder="1" applyAlignment="1">
      <alignment vertical="top" wrapText="1"/>
      <protection/>
    </xf>
    <xf numFmtId="173" fontId="15" fillId="0" borderId="16" xfId="53" applyNumberFormat="1" applyFont="1" applyFill="1" applyBorder="1" applyAlignment="1" applyProtection="1">
      <alignment horizontal="center" vertical="top"/>
      <protection hidden="1"/>
    </xf>
    <xf numFmtId="174" fontId="15" fillId="0" borderId="16" xfId="53" applyNumberFormat="1" applyFont="1" applyFill="1" applyBorder="1" applyAlignment="1" applyProtection="1">
      <alignment horizontal="center" vertical="top"/>
      <protection hidden="1"/>
    </xf>
    <xf numFmtId="49" fontId="15" fillId="0" borderId="16" xfId="53" applyNumberFormat="1" applyFont="1" applyFill="1" applyBorder="1" applyAlignment="1" applyProtection="1">
      <alignment horizontal="center" vertical="top"/>
      <protection hidden="1"/>
    </xf>
    <xf numFmtId="49" fontId="15" fillId="0" borderId="23" xfId="53" applyNumberFormat="1" applyFont="1" applyFill="1" applyBorder="1" applyAlignment="1" applyProtection="1">
      <alignment horizontal="center" vertical="top"/>
      <protection hidden="1"/>
    </xf>
    <xf numFmtId="49" fontId="15" fillId="0" borderId="15" xfId="53" applyNumberFormat="1" applyFont="1" applyFill="1" applyBorder="1" applyAlignment="1" applyProtection="1">
      <alignment horizontal="center" vertical="top"/>
      <protection hidden="1"/>
    </xf>
    <xf numFmtId="173" fontId="15" fillId="0" borderId="23" xfId="53" applyNumberFormat="1" applyFont="1" applyFill="1" applyBorder="1" applyAlignment="1" applyProtection="1">
      <alignment horizontal="center" vertical="top"/>
      <protection hidden="1"/>
    </xf>
    <xf numFmtId="0" fontId="15" fillId="32" borderId="10" xfId="53" applyNumberFormat="1" applyFont="1" applyFill="1" applyBorder="1" applyAlignment="1" applyProtection="1">
      <alignment vertical="top" wrapText="1"/>
      <protection hidden="1"/>
    </xf>
    <xf numFmtId="173" fontId="15" fillId="32" borderId="13" xfId="53" applyNumberFormat="1" applyFont="1" applyFill="1" applyBorder="1" applyAlignment="1" applyProtection="1">
      <alignment horizontal="center" vertical="top"/>
      <protection hidden="1"/>
    </xf>
    <xf numFmtId="174" fontId="15" fillId="32" borderId="13" xfId="53" applyNumberFormat="1" applyFont="1" applyFill="1" applyBorder="1" applyAlignment="1" applyProtection="1">
      <alignment horizontal="center" vertical="top"/>
      <protection hidden="1"/>
    </xf>
    <xf numFmtId="174" fontId="15" fillId="32" borderId="11" xfId="53" applyNumberFormat="1" applyFont="1" applyFill="1" applyBorder="1" applyAlignment="1" applyProtection="1">
      <alignment horizontal="center" vertical="top"/>
      <protection hidden="1"/>
    </xf>
    <xf numFmtId="49" fontId="15" fillId="32" borderId="18" xfId="53" applyNumberFormat="1" applyFont="1" applyFill="1" applyBorder="1" applyAlignment="1" applyProtection="1">
      <alignment horizontal="center" vertical="top"/>
      <protection hidden="1"/>
    </xf>
    <xf numFmtId="49" fontId="15" fillId="32" borderId="24" xfId="53" applyNumberFormat="1" applyFont="1" applyFill="1" applyBorder="1" applyAlignment="1" applyProtection="1">
      <alignment horizontal="center" vertical="top"/>
      <protection hidden="1"/>
    </xf>
    <xf numFmtId="173" fontId="15" fillId="32" borderId="10" xfId="53" applyNumberFormat="1" applyFont="1" applyFill="1" applyBorder="1" applyAlignment="1" applyProtection="1">
      <alignment horizontal="center" vertical="top"/>
      <protection hidden="1"/>
    </xf>
    <xf numFmtId="49" fontId="12" fillId="0" borderId="11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0" fontId="24" fillId="0" borderId="11" xfId="53" applyNumberFormat="1" applyFont="1" applyFill="1" applyBorder="1" applyAlignment="1" applyProtection="1">
      <alignment vertical="top" wrapText="1"/>
      <protection hidden="1"/>
    </xf>
    <xf numFmtId="173" fontId="24" fillId="0" borderId="11" xfId="53" applyNumberFormat="1" applyFont="1" applyFill="1" applyBorder="1" applyAlignment="1" applyProtection="1">
      <alignment horizontal="center" vertical="top"/>
      <protection hidden="1"/>
    </xf>
    <xf numFmtId="174" fontId="24" fillId="0" borderId="11" xfId="53" applyNumberFormat="1" applyFont="1" applyFill="1" applyBorder="1" applyAlignment="1" applyProtection="1">
      <alignment horizontal="center" vertical="top"/>
      <protection hidden="1"/>
    </xf>
    <xf numFmtId="49" fontId="24" fillId="0" borderId="11" xfId="53" applyNumberFormat="1" applyFont="1" applyFill="1" applyBorder="1" applyAlignment="1" applyProtection="1">
      <alignment horizontal="center" vertical="top"/>
      <protection hidden="1"/>
    </xf>
    <xf numFmtId="49" fontId="24" fillId="0" borderId="14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>
      <alignment/>
      <protection/>
    </xf>
    <xf numFmtId="173" fontId="24" fillId="0" borderId="10" xfId="53" applyNumberFormat="1" applyFont="1" applyFill="1" applyBorder="1" applyAlignment="1" applyProtection="1">
      <alignment horizontal="center" vertical="top"/>
      <protection hidden="1"/>
    </xf>
    <xf numFmtId="174" fontId="24" fillId="0" borderId="14" xfId="53" applyNumberFormat="1" applyFont="1" applyFill="1" applyBorder="1" applyAlignment="1" applyProtection="1">
      <alignment horizontal="center" vertical="top"/>
      <protection hidden="1"/>
    </xf>
    <xf numFmtId="174" fontId="24" fillId="0" borderId="10" xfId="53" applyNumberFormat="1" applyFont="1" applyFill="1" applyBorder="1" applyAlignment="1" applyProtection="1">
      <alignment horizontal="center" vertical="top"/>
      <protection hidden="1"/>
    </xf>
    <xf numFmtId="0" fontId="24" fillId="0" borderId="10" xfId="53" applyNumberFormat="1" applyFont="1" applyFill="1" applyBorder="1" applyAlignment="1" applyProtection="1">
      <alignment vertical="top" wrapText="1"/>
      <protection hidden="1"/>
    </xf>
    <xf numFmtId="0" fontId="26" fillId="0" borderId="10" xfId="0" applyFont="1" applyBorder="1" applyAlignment="1">
      <alignment vertical="top" wrapText="1"/>
    </xf>
    <xf numFmtId="173" fontId="24" fillId="0" borderId="13" xfId="53" applyNumberFormat="1" applyFont="1" applyFill="1" applyBorder="1" applyAlignment="1" applyProtection="1">
      <alignment horizontal="center" vertical="top"/>
      <protection hidden="1"/>
    </xf>
    <xf numFmtId="174" fontId="24" fillId="0" borderId="13" xfId="53" applyNumberFormat="1" applyFont="1" applyFill="1" applyBorder="1" applyAlignment="1" applyProtection="1">
      <alignment horizontal="center" vertical="top"/>
      <protection hidden="1"/>
    </xf>
    <xf numFmtId="0" fontId="24" fillId="0" borderId="25" xfId="0" applyNumberFormat="1" applyFont="1" applyFill="1" applyBorder="1" applyAlignment="1" applyProtection="1">
      <alignment vertical="top" wrapText="1"/>
      <protection/>
    </xf>
    <xf numFmtId="0" fontId="24" fillId="32" borderId="11" xfId="53" applyNumberFormat="1" applyFont="1" applyFill="1" applyBorder="1" applyAlignment="1" applyProtection="1">
      <alignment vertical="top" wrapText="1"/>
      <protection hidden="1"/>
    </xf>
    <xf numFmtId="173" fontId="24" fillId="32" borderId="10" xfId="53" applyNumberFormat="1" applyFont="1" applyFill="1" applyBorder="1" applyAlignment="1" applyProtection="1">
      <alignment horizontal="center" vertical="top"/>
      <protection hidden="1"/>
    </xf>
    <xf numFmtId="174" fontId="24" fillId="32" borderId="11" xfId="53" applyNumberFormat="1" applyFont="1" applyFill="1" applyBorder="1" applyAlignment="1" applyProtection="1">
      <alignment horizontal="center" vertical="top"/>
      <protection hidden="1"/>
    </xf>
    <xf numFmtId="49" fontId="24" fillId="32" borderId="11" xfId="53" applyNumberFormat="1" applyFont="1" applyFill="1" applyBorder="1" applyAlignment="1" applyProtection="1">
      <alignment horizontal="center" vertical="top"/>
      <protection hidden="1"/>
    </xf>
    <xf numFmtId="49" fontId="24" fillId="32" borderId="14" xfId="53" applyNumberFormat="1" applyFont="1" applyFill="1" applyBorder="1" applyAlignment="1" applyProtection="1">
      <alignment horizontal="center" vertical="top"/>
      <protection hidden="1"/>
    </xf>
    <xf numFmtId="0" fontId="24" fillId="0" borderId="10" xfId="53" applyFont="1" applyBorder="1" applyAlignment="1">
      <alignment vertical="top" wrapText="1"/>
      <protection/>
    </xf>
    <xf numFmtId="173" fontId="24" fillId="0" borderId="16" xfId="53" applyNumberFormat="1" applyFont="1" applyFill="1" applyBorder="1" applyAlignment="1" applyProtection="1">
      <alignment horizontal="center" vertical="top"/>
      <protection hidden="1"/>
    </xf>
    <xf numFmtId="0" fontId="24" fillId="32" borderId="10" xfId="53" applyNumberFormat="1" applyFont="1" applyFill="1" applyBorder="1" applyAlignment="1" applyProtection="1">
      <alignment vertical="top" wrapText="1"/>
      <protection hidden="1"/>
    </xf>
    <xf numFmtId="173" fontId="24" fillId="32" borderId="13" xfId="53" applyNumberFormat="1" applyFont="1" applyFill="1" applyBorder="1" applyAlignment="1" applyProtection="1">
      <alignment horizontal="center" vertical="top"/>
      <protection hidden="1"/>
    </xf>
    <xf numFmtId="174" fontId="24" fillId="32" borderId="13" xfId="53" applyNumberFormat="1" applyFont="1" applyFill="1" applyBorder="1" applyAlignment="1" applyProtection="1">
      <alignment horizontal="center" vertical="top"/>
      <protection hidden="1"/>
    </xf>
    <xf numFmtId="49" fontId="24" fillId="32" borderId="18" xfId="53" applyNumberFormat="1" applyFont="1" applyFill="1" applyBorder="1" applyAlignment="1" applyProtection="1">
      <alignment horizontal="center" vertical="top"/>
      <protection hidden="1"/>
    </xf>
    <xf numFmtId="49" fontId="24" fillId="32" borderId="24" xfId="53" applyNumberFormat="1" applyFont="1" applyFill="1" applyBorder="1" applyAlignment="1" applyProtection="1">
      <alignment horizontal="center" vertical="top"/>
      <protection hidden="1"/>
    </xf>
    <xf numFmtId="49" fontId="12" fillId="0" borderId="18" xfId="53" applyNumberFormat="1" applyFont="1" applyFill="1" applyBorder="1" applyAlignment="1" applyProtection="1">
      <alignment horizontal="center" vertical="top"/>
      <protection hidden="1"/>
    </xf>
    <xf numFmtId="49" fontId="12" fillId="0" borderId="24" xfId="53" applyNumberFormat="1" applyFont="1" applyFill="1" applyBorder="1" applyAlignment="1" applyProtection="1">
      <alignment horizontal="center" vertical="top"/>
      <protection hidden="1"/>
    </xf>
    <xf numFmtId="0" fontId="12" fillId="32" borderId="11" xfId="53" applyNumberFormat="1" applyFont="1" applyFill="1" applyBorder="1" applyAlignment="1" applyProtection="1">
      <alignment vertical="top" wrapText="1"/>
      <protection hidden="1"/>
    </xf>
    <xf numFmtId="173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0" xfId="0" applyFont="1" applyFill="1" applyAlignment="1">
      <alignment vertical="top" wrapText="1"/>
    </xf>
    <xf numFmtId="0" fontId="11" fillId="32" borderId="13" xfId="0" applyFont="1" applyFill="1" applyBorder="1" applyAlignment="1">
      <alignment vertical="top" wrapText="1"/>
    </xf>
    <xf numFmtId="0" fontId="11" fillId="32" borderId="14" xfId="0" applyFont="1" applyFill="1" applyBorder="1" applyAlignment="1">
      <alignment vertical="top" wrapText="1"/>
    </xf>
    <xf numFmtId="0" fontId="18" fillId="0" borderId="10" xfId="53" applyNumberFormat="1" applyFont="1" applyFill="1" applyBorder="1" applyAlignment="1" applyProtection="1">
      <alignment vertical="top"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0" fontId="17" fillId="32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4" fillId="0" borderId="10" xfId="53" applyFont="1" applyBorder="1" applyAlignment="1">
      <alignment vertical="top" wrapText="1"/>
      <protection/>
    </xf>
    <xf numFmtId="0" fontId="16" fillId="32" borderId="10" xfId="0" applyFont="1" applyFill="1" applyBorder="1" applyAlignment="1">
      <alignment horizontal="left" wrapText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173" fontId="24" fillId="0" borderId="19" xfId="53" applyNumberFormat="1" applyFont="1" applyFill="1" applyBorder="1" applyAlignment="1" applyProtection="1">
      <alignment horizontal="center" vertical="top"/>
      <protection hidden="1"/>
    </xf>
    <xf numFmtId="0" fontId="23" fillId="32" borderId="10" xfId="0" applyFont="1" applyFill="1" applyBorder="1" applyAlignment="1">
      <alignment vertical="top" wrapText="1"/>
    </xf>
    <xf numFmtId="0" fontId="26" fillId="32" borderId="10" xfId="0" applyFont="1" applyFill="1" applyBorder="1" applyAlignment="1">
      <alignment vertical="top" wrapText="1"/>
    </xf>
    <xf numFmtId="174" fontId="24" fillId="32" borderId="14" xfId="53" applyNumberFormat="1" applyFont="1" applyFill="1" applyBorder="1" applyAlignment="1" applyProtection="1">
      <alignment horizontal="center" vertical="top"/>
      <protection hidden="1"/>
    </xf>
    <xf numFmtId="173" fontId="11" fillId="33" borderId="19" xfId="53" applyNumberFormat="1" applyFont="1" applyFill="1" applyBorder="1" applyAlignment="1" applyProtection="1">
      <alignment horizontal="center" vertical="top"/>
      <protection hidden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vertical="top"/>
    </xf>
    <xf numFmtId="0" fontId="11" fillId="32" borderId="17" xfId="53" applyNumberFormat="1" applyFont="1" applyFill="1" applyBorder="1" applyAlignment="1" applyProtection="1">
      <alignment vertical="top" wrapText="1"/>
      <protection hidden="1"/>
    </xf>
    <xf numFmtId="0" fontId="24" fillId="32" borderId="17" xfId="53" applyNumberFormat="1" applyFont="1" applyFill="1" applyBorder="1" applyAlignment="1" applyProtection="1">
      <alignment vertical="top" wrapText="1"/>
      <protection hidden="1"/>
    </xf>
    <xf numFmtId="173" fontId="24" fillId="32" borderId="11" xfId="53" applyNumberFormat="1" applyFont="1" applyFill="1" applyBorder="1" applyAlignment="1" applyProtection="1">
      <alignment horizontal="center" vertical="top"/>
      <protection hidden="1"/>
    </xf>
    <xf numFmtId="0" fontId="15" fillId="0" borderId="17" xfId="53" applyNumberFormat="1" applyFont="1" applyFill="1" applyBorder="1" applyAlignment="1" applyProtection="1">
      <alignment vertical="top" wrapText="1"/>
      <protection hidden="1"/>
    </xf>
    <xf numFmtId="173" fontId="11" fillId="34" borderId="13" xfId="53" applyNumberFormat="1" applyFont="1" applyFill="1" applyBorder="1" applyAlignment="1" applyProtection="1">
      <alignment horizontal="center" vertical="top"/>
      <protection hidden="1"/>
    </xf>
    <xf numFmtId="174" fontId="11" fillId="34" borderId="13" xfId="53" applyNumberFormat="1" applyFont="1" applyFill="1" applyBorder="1" applyAlignment="1" applyProtection="1">
      <alignment horizontal="center" vertical="top"/>
      <protection hidden="1"/>
    </xf>
    <xf numFmtId="174" fontId="11" fillId="34" borderId="11" xfId="53" applyNumberFormat="1" applyFont="1" applyFill="1" applyBorder="1" applyAlignment="1" applyProtection="1">
      <alignment horizontal="center" vertical="top"/>
      <protection hidden="1"/>
    </xf>
    <xf numFmtId="49" fontId="11" fillId="34" borderId="11" xfId="53" applyNumberFormat="1" applyFont="1" applyFill="1" applyBorder="1" applyAlignment="1" applyProtection="1">
      <alignment horizontal="center" vertical="top"/>
      <protection hidden="1"/>
    </xf>
    <xf numFmtId="49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1" fillId="35" borderId="17" xfId="53" applyNumberFormat="1" applyFont="1" applyFill="1" applyBorder="1" applyAlignment="1" applyProtection="1">
      <alignment vertical="top" wrapText="1"/>
      <protection hidden="1"/>
    </xf>
    <xf numFmtId="173" fontId="11" fillId="35" borderId="11" xfId="53" applyNumberFormat="1" applyFont="1" applyFill="1" applyBorder="1" applyAlignment="1" applyProtection="1">
      <alignment horizontal="center" vertical="top"/>
      <protection hidden="1"/>
    </xf>
    <xf numFmtId="173" fontId="11" fillId="0" borderId="18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NumberFormat="1" applyFont="1" applyFill="1" applyBorder="1" applyAlignment="1" applyProtection="1">
      <alignment vertical="top" wrapText="1"/>
      <protection hidden="1"/>
    </xf>
    <xf numFmtId="49" fontId="24" fillId="0" borderId="18" xfId="53" applyNumberFormat="1" applyFont="1" applyFill="1" applyBorder="1" applyAlignment="1" applyProtection="1">
      <alignment horizontal="center" vertical="top"/>
      <protection hidden="1"/>
    </xf>
    <xf numFmtId="49" fontId="24" fillId="0" borderId="24" xfId="53" applyNumberFormat="1" applyFont="1" applyFill="1" applyBorder="1" applyAlignment="1" applyProtection="1">
      <alignment horizontal="center" vertical="top"/>
      <protection hidden="1"/>
    </xf>
    <xf numFmtId="174" fontId="14" fillId="0" borderId="11" xfId="53" applyNumberFormat="1" applyFont="1" applyFill="1" applyBorder="1" applyAlignment="1" applyProtection="1">
      <alignment horizontal="center" vertical="top"/>
      <protection hidden="1"/>
    </xf>
    <xf numFmtId="183" fontId="15" fillId="0" borderId="10" xfId="0" applyNumberFormat="1" applyFont="1" applyBorder="1" applyAlignment="1">
      <alignment/>
    </xf>
    <xf numFmtId="183" fontId="15" fillId="0" borderId="12" xfId="0" applyNumberFormat="1" applyFont="1" applyBorder="1" applyAlignment="1">
      <alignment/>
    </xf>
    <xf numFmtId="183" fontId="15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183" fontId="11" fillId="0" borderId="24" xfId="53" applyNumberFormat="1" applyFont="1" applyFill="1" applyBorder="1" applyAlignment="1" applyProtection="1">
      <alignment horizontal="right" vertical="top"/>
      <protection hidden="1"/>
    </xf>
    <xf numFmtId="183" fontId="11" fillId="0" borderId="10" xfId="53" applyNumberFormat="1" applyFont="1" applyFill="1" applyBorder="1" applyAlignment="1" applyProtection="1">
      <alignment horizontal="right" vertical="top"/>
      <protection hidden="1"/>
    </xf>
    <xf numFmtId="183" fontId="11" fillId="32" borderId="10" xfId="53" applyNumberFormat="1" applyFont="1" applyFill="1" applyBorder="1" applyAlignment="1" applyProtection="1">
      <alignment horizontal="right" vertical="top"/>
      <protection hidden="1"/>
    </xf>
    <xf numFmtId="173" fontId="11" fillId="32" borderId="19" xfId="53" applyNumberFormat="1" applyFont="1" applyFill="1" applyBorder="1" applyAlignment="1" applyProtection="1">
      <alignment horizontal="center" vertical="top"/>
      <protection hidden="1"/>
    </xf>
    <xf numFmtId="0" fontId="11" fillId="0" borderId="11" xfId="53" applyFont="1" applyFill="1" applyBorder="1" applyAlignment="1">
      <alignment vertical="top" wrapText="1"/>
      <protection/>
    </xf>
    <xf numFmtId="0" fontId="11" fillId="0" borderId="10" xfId="0" applyFont="1" applyBorder="1" applyAlignment="1">
      <alignment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3" applyNumberFormat="1" applyFont="1" applyFill="1" applyBorder="1" applyAlignment="1" applyProtection="1">
      <alignment horizontal="center" vertical="center"/>
      <protection hidden="1"/>
    </xf>
    <xf numFmtId="1" fontId="11" fillId="0" borderId="10" xfId="53" applyNumberFormat="1" applyFont="1" applyBorder="1" applyAlignment="1">
      <alignment horizontal="center"/>
      <protection/>
    </xf>
    <xf numFmtId="0" fontId="11" fillId="0" borderId="0" xfId="53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11" fillId="33" borderId="11" xfId="54" applyNumberFormat="1" applyFont="1" applyFill="1" applyBorder="1" applyAlignment="1" applyProtection="1">
      <alignment vertical="top" wrapText="1"/>
      <protection hidden="1"/>
    </xf>
    <xf numFmtId="0" fontId="16" fillId="0" borderId="0" xfId="0" applyFont="1" applyFill="1" applyAlignment="1">
      <alignment vertical="top" wrapText="1"/>
    </xf>
    <xf numFmtId="0" fontId="10" fillId="32" borderId="0" xfId="53" applyFont="1" applyFill="1" applyBorder="1">
      <alignment/>
      <protection/>
    </xf>
    <xf numFmtId="4" fontId="11" fillId="0" borderId="0" xfId="53" applyNumberFormat="1" applyFont="1" applyAlignment="1">
      <alignment horizontal="right"/>
      <protection/>
    </xf>
    <xf numFmtId="183" fontId="11" fillId="32" borderId="0" xfId="53" applyNumberFormat="1" applyFont="1" applyFill="1" applyAlignment="1">
      <alignment horizontal="center" vertical="top"/>
      <protection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4" fillId="0" borderId="14" xfId="53" applyNumberFormat="1" applyFont="1" applyFill="1" applyBorder="1" applyAlignment="1" applyProtection="1">
      <alignment horizontal="center" vertical="top"/>
      <protection hidden="1"/>
    </xf>
    <xf numFmtId="49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7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/>
    </xf>
    <xf numFmtId="49" fontId="21" fillId="0" borderId="11" xfId="0" applyNumberFormat="1" applyFont="1" applyBorder="1" applyAlignment="1">
      <alignment/>
    </xf>
    <xf numFmtId="49" fontId="21" fillId="0" borderId="14" xfId="0" applyNumberFormat="1" applyFont="1" applyBorder="1" applyAlignment="1">
      <alignment/>
    </xf>
    <xf numFmtId="49" fontId="21" fillId="0" borderId="13" xfId="0" applyNumberFormat="1" applyFont="1" applyBorder="1" applyAlignment="1">
      <alignment/>
    </xf>
    <xf numFmtId="173" fontId="11" fillId="33" borderId="17" xfId="53" applyNumberFormat="1" applyFont="1" applyFill="1" applyBorder="1" applyAlignment="1" applyProtection="1">
      <alignment horizontal="center" vertical="top"/>
      <protection hidden="1"/>
    </xf>
    <xf numFmtId="174" fontId="11" fillId="33" borderId="19" xfId="53" applyNumberFormat="1" applyFont="1" applyFill="1" applyBorder="1" applyAlignment="1" applyProtection="1">
      <alignment horizontal="center" vertical="top"/>
      <protection hidden="1"/>
    </xf>
    <xf numFmtId="174" fontId="11" fillId="33" borderId="18" xfId="53" applyNumberFormat="1" applyFont="1" applyFill="1" applyBorder="1" applyAlignment="1" applyProtection="1">
      <alignment horizontal="center" vertical="top"/>
      <protection hidden="1"/>
    </xf>
    <xf numFmtId="0" fontId="16" fillId="32" borderId="11" xfId="0" applyFont="1" applyFill="1" applyBorder="1" applyAlignment="1">
      <alignment vertical="top" wrapText="1"/>
    </xf>
    <xf numFmtId="49" fontId="15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0" xfId="53" applyFont="1">
      <alignment/>
      <protection/>
    </xf>
    <xf numFmtId="0" fontId="15" fillId="0" borderId="10" xfId="53" applyFont="1" applyBorder="1" applyAlignment="1">
      <alignment horizontal="justify" vertical="top"/>
      <protection/>
    </xf>
    <xf numFmtId="0" fontId="15" fillId="0" borderId="10" xfId="53" applyFont="1" applyBorder="1" applyAlignment="1">
      <alignment horizontal="center" vertical="top"/>
      <protection/>
    </xf>
    <xf numFmtId="49" fontId="15" fillId="0" borderId="11" xfId="53" applyNumberFormat="1" applyFont="1" applyBorder="1" applyAlignment="1">
      <alignment horizontal="center" vertical="top"/>
      <protection/>
    </xf>
    <xf numFmtId="49" fontId="15" fillId="0" borderId="14" xfId="53" applyNumberFormat="1" applyFont="1" applyBorder="1" applyAlignment="1">
      <alignment horizontal="center" vertical="top"/>
      <protection/>
    </xf>
    <xf numFmtId="49" fontId="15" fillId="0" borderId="13" xfId="53" applyNumberFormat="1" applyFont="1" applyBorder="1" applyAlignment="1">
      <alignment horizontal="center" vertical="top"/>
      <protection/>
    </xf>
    <xf numFmtId="0" fontId="15" fillId="0" borderId="0" xfId="53" applyFont="1">
      <alignment/>
      <protection/>
    </xf>
    <xf numFmtId="0" fontId="15" fillId="0" borderId="10" xfId="0" applyFont="1" applyBorder="1" applyAlignment="1">
      <alignment vertical="top"/>
    </xf>
    <xf numFmtId="0" fontId="15" fillId="0" borderId="10" xfId="0" applyFont="1" applyBorder="1" applyAlignment="1">
      <alignment/>
    </xf>
    <xf numFmtId="183" fontId="11" fillId="0" borderId="0" xfId="53" applyNumberFormat="1" applyFont="1" applyFill="1" applyBorder="1" applyAlignment="1" applyProtection="1">
      <alignment horizontal="center" vertical="top"/>
      <protection hidden="1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2" fillId="0" borderId="0" xfId="53" applyFill="1">
      <alignment/>
      <protection/>
    </xf>
    <xf numFmtId="0" fontId="14" fillId="0" borderId="10" xfId="53" applyFont="1" applyFill="1" applyBorder="1" applyAlignment="1">
      <alignment vertical="top" wrapText="1"/>
      <protection/>
    </xf>
    <xf numFmtId="0" fontId="17" fillId="0" borderId="10" xfId="0" applyFont="1" applyFill="1" applyBorder="1" applyAlignment="1">
      <alignment/>
    </xf>
    <xf numFmtId="183" fontId="12" fillId="0" borderId="10" xfId="53" applyNumberFormat="1" applyFont="1" applyFill="1" applyBorder="1" applyAlignment="1" applyProtection="1">
      <alignment horizontal="right" vertical="top"/>
      <protection hidden="1"/>
    </xf>
    <xf numFmtId="183" fontId="18" fillId="0" borderId="10" xfId="53" applyNumberFormat="1" applyFont="1" applyFill="1" applyBorder="1" applyAlignment="1" applyProtection="1">
      <alignment horizontal="right" vertical="top"/>
      <protection hidden="1"/>
    </xf>
    <xf numFmtId="183" fontId="12" fillId="0" borderId="11" xfId="53" applyNumberFormat="1" applyFont="1" applyFill="1" applyBorder="1" applyAlignment="1" applyProtection="1">
      <alignment horizontal="right" vertical="top"/>
      <protection hidden="1"/>
    </xf>
    <xf numFmtId="183" fontId="11" fillId="0" borderId="11" xfId="53" applyNumberFormat="1" applyFont="1" applyFill="1" applyBorder="1" applyAlignment="1" applyProtection="1">
      <alignment horizontal="right" vertical="top"/>
      <protection hidden="1"/>
    </xf>
    <xf numFmtId="0" fontId="16" fillId="34" borderId="13" xfId="0" applyFont="1" applyFill="1" applyBorder="1" applyAlignment="1">
      <alignment vertical="top" wrapText="1"/>
    </xf>
    <xf numFmtId="173" fontId="11" fillId="34" borderId="10" xfId="53" applyNumberFormat="1" applyFont="1" applyFill="1" applyBorder="1" applyAlignment="1" applyProtection="1">
      <alignment horizontal="center" vertical="top"/>
      <protection hidden="1"/>
    </xf>
    <xf numFmtId="174" fontId="11" fillId="34" borderId="14" xfId="53" applyNumberFormat="1" applyFont="1" applyFill="1" applyBorder="1" applyAlignment="1" applyProtection="1">
      <alignment horizontal="center" vertical="top"/>
      <protection hidden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11" fillId="34" borderId="26" xfId="0" applyNumberFormat="1" applyFont="1" applyFill="1" applyBorder="1" applyAlignment="1" applyProtection="1">
      <alignment vertical="top" wrapText="1"/>
      <protection/>
    </xf>
    <xf numFmtId="0" fontId="11" fillId="34" borderId="10" xfId="0" applyNumberFormat="1" applyFont="1" applyFill="1" applyBorder="1" applyAlignment="1" applyProtection="1">
      <alignment vertical="top" wrapText="1"/>
      <protection/>
    </xf>
    <xf numFmtId="0" fontId="11" fillId="33" borderId="13" xfId="53" applyNumberFormat="1" applyFont="1" applyFill="1" applyBorder="1" applyAlignment="1" applyProtection="1">
      <alignment vertical="top" wrapText="1"/>
      <protection hidden="1"/>
    </xf>
    <xf numFmtId="183" fontId="15" fillId="0" borderId="10" xfId="0" applyNumberFormat="1" applyFont="1" applyBorder="1" applyAlignment="1">
      <alignment horizontal="right"/>
    </xf>
    <xf numFmtId="0" fontId="13" fillId="0" borderId="10" xfId="53" applyNumberFormat="1" applyFont="1" applyFill="1" applyBorder="1" applyAlignment="1" applyProtection="1">
      <alignment vertical="top" wrapText="1"/>
      <protection hidden="1"/>
    </xf>
    <xf numFmtId="174" fontId="13" fillId="0" borderId="10" xfId="53" applyNumberFormat="1" applyFont="1" applyFill="1" applyBorder="1" applyAlignment="1" applyProtection="1">
      <alignment horizontal="center" vertical="top"/>
      <protection hidden="1"/>
    </xf>
    <xf numFmtId="49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7" xfId="0" applyFont="1" applyFill="1" applyBorder="1" applyAlignment="1">
      <alignment vertical="top" wrapText="1"/>
    </xf>
    <xf numFmtId="0" fontId="11" fillId="36" borderId="11" xfId="53" applyNumberFormat="1" applyFont="1" applyFill="1" applyBorder="1" applyAlignment="1" applyProtection="1">
      <alignment vertical="top" wrapText="1"/>
      <protection hidden="1"/>
    </xf>
    <xf numFmtId="173" fontId="11" fillId="36" borderId="11" xfId="53" applyNumberFormat="1" applyFont="1" applyFill="1" applyBorder="1" applyAlignment="1" applyProtection="1">
      <alignment horizontal="center" vertical="top"/>
      <protection hidden="1"/>
    </xf>
    <xf numFmtId="174" fontId="11" fillId="36" borderId="10" xfId="53" applyNumberFormat="1" applyFont="1" applyFill="1" applyBorder="1" applyAlignment="1" applyProtection="1">
      <alignment horizontal="center" vertical="top"/>
      <protection hidden="1"/>
    </xf>
    <xf numFmtId="174" fontId="11" fillId="36" borderId="11" xfId="53" applyNumberFormat="1" applyFont="1" applyFill="1" applyBorder="1" applyAlignment="1" applyProtection="1">
      <alignment horizontal="center" vertical="top"/>
      <protection hidden="1"/>
    </xf>
    <xf numFmtId="49" fontId="11" fillId="36" borderId="11" xfId="53" applyNumberFormat="1" applyFont="1" applyFill="1" applyBorder="1" applyAlignment="1" applyProtection="1">
      <alignment horizontal="center" vertical="top"/>
      <protection hidden="1"/>
    </xf>
    <xf numFmtId="49" fontId="11" fillId="36" borderId="14" xfId="53" applyNumberFormat="1" applyFont="1" applyFill="1" applyBorder="1" applyAlignment="1" applyProtection="1">
      <alignment horizontal="center" vertical="top"/>
      <protection hidden="1"/>
    </xf>
    <xf numFmtId="173" fontId="11" fillId="36" borderId="10" xfId="53" applyNumberFormat="1" applyFont="1" applyFill="1" applyBorder="1" applyAlignment="1" applyProtection="1">
      <alignment horizontal="center" vertical="top"/>
      <protection hidden="1"/>
    </xf>
    <xf numFmtId="0" fontId="16" fillId="36" borderId="0" xfId="0" applyFont="1" applyFill="1" applyAlignment="1">
      <alignment vertical="top" wrapText="1"/>
    </xf>
    <xf numFmtId="0" fontId="11" fillId="0" borderId="0" xfId="0" applyFont="1" applyAlignment="1">
      <alignment horizontal="right"/>
    </xf>
    <xf numFmtId="173" fontId="14" fillId="0" borderId="11" xfId="53" applyNumberFormat="1" applyFont="1" applyFill="1" applyBorder="1" applyAlignment="1" applyProtection="1">
      <alignment horizontal="center" vertical="top"/>
      <protection hidden="1"/>
    </xf>
    <xf numFmtId="183" fontId="3" fillId="0" borderId="10" xfId="53" applyNumberFormat="1" applyFont="1" applyFill="1" applyBorder="1" applyAlignment="1" applyProtection="1">
      <alignment horizontal="right" vertical="top"/>
      <protection hidden="1"/>
    </xf>
    <xf numFmtId="183" fontId="4" fillId="0" borderId="10" xfId="53" applyNumberFormat="1" applyFont="1" applyFill="1" applyBorder="1" applyAlignment="1" applyProtection="1">
      <alignment horizontal="right" vertical="top"/>
      <protection hidden="1"/>
    </xf>
    <xf numFmtId="183" fontId="4" fillId="0" borderId="13" xfId="53" applyNumberFormat="1" applyFont="1" applyFill="1" applyBorder="1" applyAlignment="1" applyProtection="1">
      <alignment horizontal="right" vertical="top"/>
      <protection hidden="1"/>
    </xf>
    <xf numFmtId="183" fontId="4" fillId="0" borderId="12" xfId="53" applyNumberFormat="1" applyFont="1" applyFill="1" applyBorder="1" applyAlignment="1" applyProtection="1">
      <alignment horizontal="right" vertical="top"/>
      <protection hidden="1"/>
    </xf>
    <xf numFmtId="183" fontId="4" fillId="0" borderId="14" xfId="53" applyNumberFormat="1" applyFont="1" applyFill="1" applyBorder="1" applyAlignment="1" applyProtection="1">
      <alignment horizontal="right" vertical="top"/>
      <protection hidden="1"/>
    </xf>
    <xf numFmtId="0" fontId="4" fillId="0" borderId="10" xfId="53" applyFont="1" applyBorder="1" applyAlignment="1">
      <alignment horizontal="right"/>
      <protection/>
    </xf>
    <xf numFmtId="183" fontId="4" fillId="32" borderId="10" xfId="53" applyNumberFormat="1" applyFont="1" applyFill="1" applyBorder="1" applyAlignment="1" applyProtection="1">
      <alignment horizontal="right" vertical="top"/>
      <protection hidden="1"/>
    </xf>
    <xf numFmtId="183" fontId="3" fillId="0" borderId="13" xfId="53" applyNumberFormat="1" applyFont="1" applyFill="1" applyBorder="1" applyAlignment="1" applyProtection="1">
      <alignment horizontal="right" vertical="top"/>
      <protection hidden="1"/>
    </xf>
    <xf numFmtId="183" fontId="4" fillId="0" borderId="10" xfId="53" applyNumberFormat="1" applyFont="1" applyFill="1" applyBorder="1" applyAlignment="1">
      <alignment horizontal="right"/>
      <protection/>
    </xf>
    <xf numFmtId="183" fontId="8" fillId="0" borderId="10" xfId="0" applyNumberFormat="1" applyFont="1" applyFill="1" applyBorder="1" applyAlignment="1">
      <alignment horizontal="right" vertical="top"/>
    </xf>
    <xf numFmtId="183" fontId="4" fillId="32" borderId="13" xfId="53" applyNumberFormat="1" applyFont="1" applyFill="1" applyBorder="1" applyAlignment="1" applyProtection="1">
      <alignment horizontal="right" vertical="top"/>
      <protection hidden="1"/>
    </xf>
    <xf numFmtId="183" fontId="8" fillId="32" borderId="13" xfId="0" applyNumberFormat="1" applyFont="1" applyFill="1" applyBorder="1" applyAlignment="1">
      <alignment horizontal="right" vertical="top"/>
    </xf>
    <xf numFmtId="183" fontId="3" fillId="32" borderId="13" xfId="53" applyNumberFormat="1" applyFont="1" applyFill="1" applyBorder="1" applyAlignment="1" applyProtection="1">
      <alignment horizontal="right" vertical="top"/>
      <protection hidden="1"/>
    </xf>
    <xf numFmtId="183" fontId="28" fillId="32" borderId="13" xfId="53" applyNumberFormat="1" applyFont="1" applyFill="1" applyBorder="1" applyAlignment="1" applyProtection="1">
      <alignment horizontal="right" vertical="top"/>
      <protection hidden="1"/>
    </xf>
    <xf numFmtId="183" fontId="3" fillId="0" borderId="10" xfId="0" applyNumberFormat="1" applyFont="1" applyBorder="1" applyAlignment="1">
      <alignment horizontal="right" vertical="top"/>
    </xf>
    <xf numFmtId="183" fontId="3" fillId="0" borderId="12" xfId="53" applyNumberFormat="1" applyFont="1" applyFill="1" applyBorder="1" applyAlignment="1" applyProtection="1">
      <alignment horizontal="right" vertical="top"/>
      <protection hidden="1"/>
    </xf>
    <xf numFmtId="183" fontId="4" fillId="0" borderId="19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Border="1" applyAlignment="1">
      <alignment horizontal="right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Border="1" applyAlignment="1">
      <alignment horizontal="right"/>
      <protection/>
    </xf>
    <xf numFmtId="4" fontId="3" fillId="0" borderId="10" xfId="53" applyNumberFormat="1" applyFont="1" applyBorder="1" applyAlignment="1">
      <alignment horizontal="right"/>
      <protection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8" fillId="0" borderId="10" xfId="53" applyNumberFormat="1" applyFont="1" applyFill="1" applyBorder="1" applyAlignment="1" applyProtection="1">
      <alignment horizontal="center" vertical="top"/>
      <protection hidden="1"/>
    </xf>
    <xf numFmtId="183" fontId="28" fillId="32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32" borderId="10" xfId="53" applyNumberFormat="1" applyFont="1" applyFill="1" applyBorder="1" applyAlignment="1" applyProtection="1">
      <alignment horizontal="center" vertical="top"/>
      <protection hidden="1"/>
    </xf>
    <xf numFmtId="183" fontId="4" fillId="33" borderId="10" xfId="53" applyNumberFormat="1" applyFont="1" applyFill="1" applyBorder="1" applyAlignment="1" applyProtection="1">
      <alignment horizontal="center" vertical="top"/>
      <protection hidden="1"/>
    </xf>
    <xf numFmtId="183" fontId="4" fillId="33" borderId="13" xfId="53" applyNumberFormat="1" applyFont="1" applyFill="1" applyBorder="1" applyAlignment="1" applyProtection="1">
      <alignment horizontal="center" vertical="top"/>
      <protection hidden="1"/>
    </xf>
    <xf numFmtId="183" fontId="4" fillId="32" borderId="13" xfId="53" applyNumberFormat="1" applyFont="1" applyFill="1" applyBorder="1" applyAlignment="1" applyProtection="1">
      <alignment horizontal="center" vertical="top"/>
      <protection hidden="1"/>
    </xf>
    <xf numFmtId="183" fontId="4" fillId="0" borderId="13" xfId="53" applyNumberFormat="1" applyFont="1" applyFill="1" applyBorder="1" applyAlignment="1" applyProtection="1">
      <alignment horizontal="center" vertical="top"/>
      <protection hidden="1"/>
    </xf>
    <xf numFmtId="183" fontId="28" fillId="0" borderId="13" xfId="53" applyNumberFormat="1" applyFont="1" applyFill="1" applyBorder="1" applyAlignment="1" applyProtection="1">
      <alignment horizontal="center" vertical="top"/>
      <protection hidden="1"/>
    </xf>
    <xf numFmtId="183" fontId="28" fillId="32" borderId="13" xfId="53" applyNumberFormat="1" applyFont="1" applyFill="1" applyBorder="1" applyAlignment="1" applyProtection="1">
      <alignment horizontal="center" vertical="top"/>
      <protection hidden="1"/>
    </xf>
    <xf numFmtId="183" fontId="4" fillId="34" borderId="10" xfId="53" applyNumberFormat="1" applyFont="1" applyFill="1" applyBorder="1" applyAlignment="1" applyProtection="1">
      <alignment horizontal="center" vertical="top"/>
      <protection hidden="1"/>
    </xf>
    <xf numFmtId="183" fontId="4" fillId="34" borderId="13" xfId="53" applyNumberFormat="1" applyFont="1" applyFill="1" applyBorder="1" applyAlignment="1" applyProtection="1">
      <alignment horizontal="center" vertical="top"/>
      <protection hidden="1"/>
    </xf>
    <xf numFmtId="183" fontId="28" fillId="0" borderId="12" xfId="53" applyNumberFormat="1" applyFont="1" applyFill="1" applyBorder="1" applyAlignment="1" applyProtection="1">
      <alignment horizontal="center" vertical="top"/>
      <protection hidden="1"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4" fillId="32" borderId="12" xfId="53" applyNumberFormat="1" applyFont="1" applyFill="1" applyBorder="1" applyAlignment="1" applyProtection="1">
      <alignment horizontal="center" vertical="top"/>
      <protection hidden="1"/>
    </xf>
    <xf numFmtId="183" fontId="4" fillId="0" borderId="19" xfId="53" applyNumberFormat="1" applyFont="1" applyFill="1" applyBorder="1" applyAlignment="1" applyProtection="1">
      <alignment horizontal="center" vertical="top"/>
      <protection hidden="1"/>
    </xf>
    <xf numFmtId="183" fontId="3" fillId="0" borderId="13" xfId="53" applyNumberFormat="1" applyFont="1" applyFill="1" applyBorder="1" applyAlignment="1" applyProtection="1">
      <alignment horizontal="center" vertical="top"/>
      <protection hidden="1"/>
    </xf>
    <xf numFmtId="183" fontId="8" fillId="32" borderId="10" xfId="0" applyNumberFormat="1" applyFont="1" applyFill="1" applyBorder="1" applyAlignment="1">
      <alignment horizontal="center" vertical="top"/>
    </xf>
    <xf numFmtId="183" fontId="8" fillId="0" borderId="10" xfId="0" applyNumberFormat="1" applyFont="1" applyFill="1" applyBorder="1" applyAlignment="1">
      <alignment horizontal="center" vertical="top"/>
    </xf>
    <xf numFmtId="183" fontId="28" fillId="0" borderId="10" xfId="0" applyNumberFormat="1" applyFont="1" applyBorder="1" applyAlignment="1">
      <alignment horizontal="center" vertical="top"/>
    </xf>
    <xf numFmtId="183" fontId="3" fillId="32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3" xfId="0" applyFont="1" applyBorder="1" applyAlignment="1">
      <alignment vertical="top" wrapText="1"/>
    </xf>
    <xf numFmtId="0" fontId="29" fillId="0" borderId="10" xfId="53" applyNumberFormat="1" applyFont="1" applyFill="1" applyBorder="1" applyAlignment="1" applyProtection="1">
      <alignment vertical="top" wrapText="1"/>
      <protection hidden="1"/>
    </xf>
    <xf numFmtId="173" fontId="29" fillId="0" borderId="10" xfId="53" applyNumberFormat="1" applyFont="1" applyFill="1" applyBorder="1" applyAlignment="1" applyProtection="1">
      <alignment horizontal="center" vertical="top"/>
      <protection hidden="1"/>
    </xf>
    <xf numFmtId="174" fontId="29" fillId="0" borderId="10" xfId="53" applyNumberFormat="1" applyFont="1" applyFill="1" applyBorder="1" applyAlignment="1" applyProtection="1">
      <alignment horizontal="center" vertical="top"/>
      <protection hidden="1"/>
    </xf>
    <xf numFmtId="174" fontId="29" fillId="0" borderId="11" xfId="53" applyNumberFormat="1" applyFont="1" applyFill="1" applyBorder="1" applyAlignment="1" applyProtection="1">
      <alignment horizontal="center" vertical="top"/>
      <protection hidden="1"/>
    </xf>
    <xf numFmtId="49" fontId="29" fillId="0" borderId="11" xfId="53" applyNumberFormat="1" applyFont="1" applyFill="1" applyBorder="1" applyAlignment="1" applyProtection="1">
      <alignment horizontal="center" vertical="top"/>
      <protection hidden="1"/>
    </xf>
    <xf numFmtId="49" fontId="29" fillId="0" borderId="14" xfId="53" applyNumberFormat="1" applyFont="1" applyFill="1" applyBorder="1" applyAlignment="1" applyProtection="1">
      <alignment horizontal="center" vertical="top"/>
      <protection hidden="1"/>
    </xf>
    <xf numFmtId="183" fontId="29" fillId="0" borderId="10" xfId="53" applyNumberFormat="1" applyFont="1" applyFill="1" applyBorder="1" applyAlignment="1" applyProtection="1">
      <alignment horizontal="center" vertical="top"/>
      <protection hidden="1"/>
    </xf>
    <xf numFmtId="173" fontId="29" fillId="0" borderId="13" xfId="53" applyNumberFormat="1" applyFont="1" applyFill="1" applyBorder="1" applyAlignment="1" applyProtection="1">
      <alignment horizontal="center" vertical="top"/>
      <protection hidden="1"/>
    </xf>
    <xf numFmtId="174" fontId="29" fillId="0" borderId="13" xfId="53" applyNumberFormat="1" applyFont="1" applyFill="1" applyBorder="1" applyAlignment="1" applyProtection="1">
      <alignment horizontal="center" vertical="top"/>
      <protection hidden="1"/>
    </xf>
    <xf numFmtId="0" fontId="26" fillId="0" borderId="0" xfId="0" applyFont="1" applyFill="1" applyBorder="1" applyAlignment="1">
      <alignment vertical="top" wrapText="1"/>
    </xf>
    <xf numFmtId="174" fontId="14" fillId="32" borderId="11" xfId="53" applyNumberFormat="1" applyFont="1" applyFill="1" applyBorder="1" applyAlignment="1" applyProtection="1">
      <alignment horizontal="center" vertical="top"/>
      <protection hidden="1"/>
    </xf>
    <xf numFmtId="0" fontId="11" fillId="0" borderId="27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74" fontId="15" fillId="0" borderId="14" xfId="53" applyNumberFormat="1" applyFont="1" applyFill="1" applyBorder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30" fillId="0" borderId="0" xfId="53" applyFont="1" applyAlignment="1">
      <alignment horizontal="center" vertical="center"/>
      <protection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53" applyFont="1" applyFill="1" applyProtection="1">
      <alignment/>
      <protection hidden="1"/>
    </xf>
    <xf numFmtId="183" fontId="4" fillId="0" borderId="0" xfId="56" applyNumberFormat="1" applyFont="1" applyAlignment="1">
      <alignment horizontal="left"/>
      <protection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83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vertical="top"/>
    </xf>
    <xf numFmtId="0" fontId="3" fillId="0" borderId="0" xfId="53" applyNumberFormat="1" applyFont="1" applyFill="1" applyAlignment="1" applyProtection="1">
      <alignment vertical="center" wrapText="1"/>
      <protection hidden="1"/>
    </xf>
    <xf numFmtId="0" fontId="0" fillId="0" borderId="0" xfId="0" applyAlignment="1">
      <alignment/>
    </xf>
    <xf numFmtId="0" fontId="4" fillId="0" borderId="0" xfId="53" applyNumberFormat="1" applyFont="1" applyFill="1" applyAlignment="1" applyProtection="1">
      <alignment vertical="center" wrapText="1"/>
      <protection hidden="1"/>
    </xf>
    <xf numFmtId="49" fontId="8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49" fontId="3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1" fillId="0" borderId="0" xfId="0" applyFont="1" applyAlignment="1">
      <alignment/>
    </xf>
    <xf numFmtId="49" fontId="32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34" borderId="11" xfId="53" applyNumberFormat="1" applyFont="1" applyFill="1" applyBorder="1" applyAlignment="1" applyProtection="1">
      <alignment vertical="top" wrapText="1"/>
      <protection hidden="1"/>
    </xf>
    <xf numFmtId="173" fontId="11" fillId="34" borderId="11" xfId="53" applyNumberFormat="1" applyFont="1" applyFill="1" applyBorder="1" applyAlignment="1" applyProtection="1">
      <alignment horizontal="center" vertical="top"/>
      <protection hidden="1"/>
    </xf>
    <xf numFmtId="174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18" borderId="11" xfId="53" applyNumberFormat="1" applyFont="1" applyFill="1" applyBorder="1" applyAlignment="1" applyProtection="1">
      <alignment vertical="top" wrapText="1"/>
      <protection hidden="1"/>
    </xf>
    <xf numFmtId="173" fontId="11" fillId="18" borderId="10" xfId="53" applyNumberFormat="1" applyFont="1" applyFill="1" applyBorder="1" applyAlignment="1" applyProtection="1">
      <alignment horizontal="center" vertical="top"/>
      <protection hidden="1"/>
    </xf>
    <xf numFmtId="174" fontId="11" fillId="18" borderId="13" xfId="53" applyNumberFormat="1" applyFont="1" applyFill="1" applyBorder="1" applyAlignment="1" applyProtection="1">
      <alignment horizontal="center" vertical="top"/>
      <protection hidden="1"/>
    </xf>
    <xf numFmtId="174" fontId="11" fillId="18" borderId="11" xfId="53" applyNumberFormat="1" applyFont="1" applyFill="1" applyBorder="1" applyAlignment="1" applyProtection="1">
      <alignment horizontal="center" vertical="top"/>
      <protection hidden="1"/>
    </xf>
    <xf numFmtId="49" fontId="11" fillId="18" borderId="11" xfId="53" applyNumberFormat="1" applyFont="1" applyFill="1" applyBorder="1" applyAlignment="1" applyProtection="1">
      <alignment horizontal="center" vertical="top"/>
      <protection hidden="1"/>
    </xf>
    <xf numFmtId="49" fontId="11" fillId="18" borderId="14" xfId="53" applyNumberFormat="1" applyFont="1" applyFill="1" applyBorder="1" applyAlignment="1" applyProtection="1">
      <alignment horizontal="center" vertical="top"/>
      <protection hidden="1"/>
    </xf>
    <xf numFmtId="183" fontId="4" fillId="18" borderId="13" xfId="53" applyNumberFormat="1" applyFont="1" applyFill="1" applyBorder="1" applyAlignment="1" applyProtection="1">
      <alignment horizontal="center" vertical="top"/>
      <protection hidden="1"/>
    </xf>
    <xf numFmtId="173" fontId="11" fillId="36" borderId="17" xfId="53" applyNumberFormat="1" applyFont="1" applyFill="1" applyBorder="1" applyAlignment="1" applyProtection="1">
      <alignment horizontal="center" vertical="top"/>
      <protection hidden="1"/>
    </xf>
    <xf numFmtId="174" fontId="11" fillId="36" borderId="13" xfId="53" applyNumberFormat="1" applyFont="1" applyFill="1" applyBorder="1" applyAlignment="1" applyProtection="1">
      <alignment horizontal="center" vertical="top"/>
      <protection hidden="1"/>
    </xf>
    <xf numFmtId="183" fontId="8" fillId="36" borderId="13" xfId="0" applyNumberFormat="1" applyFont="1" applyFill="1" applyBorder="1" applyAlignment="1">
      <alignment horizontal="center" vertical="top"/>
    </xf>
    <xf numFmtId="0" fontId="16" fillId="36" borderId="10" xfId="0" applyFont="1" applyFill="1" applyBorder="1" applyAlignment="1">
      <alignment vertical="top" wrapText="1"/>
    </xf>
    <xf numFmtId="183" fontId="4" fillId="36" borderId="13" xfId="53" applyNumberFormat="1" applyFont="1" applyFill="1" applyBorder="1" applyAlignment="1" applyProtection="1">
      <alignment horizontal="center" vertical="top"/>
      <protection hidden="1"/>
    </xf>
    <xf numFmtId="0" fontId="11" fillId="36" borderId="10" xfId="53" applyNumberFormat="1" applyFont="1" applyFill="1" applyBorder="1" applyAlignment="1" applyProtection="1">
      <alignment vertical="top" wrapText="1"/>
      <protection hidden="1"/>
    </xf>
    <xf numFmtId="173" fontId="11" fillId="36" borderId="13" xfId="53" applyNumberFormat="1" applyFont="1" applyFill="1" applyBorder="1" applyAlignment="1" applyProtection="1">
      <alignment horizontal="center" vertical="top"/>
      <protection hidden="1"/>
    </xf>
    <xf numFmtId="174" fontId="11" fillId="36" borderId="14" xfId="53" applyNumberFormat="1" applyFont="1" applyFill="1" applyBorder="1" applyAlignment="1" applyProtection="1">
      <alignment horizontal="center" vertical="top"/>
      <protection hidden="1"/>
    </xf>
    <xf numFmtId="173" fontId="24" fillId="0" borderId="17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vertical="top" wrapText="1"/>
      <protection hidden="1"/>
    </xf>
    <xf numFmtId="0" fontId="11" fillId="36" borderId="17" xfId="53" applyNumberFormat="1" applyFont="1" applyFill="1" applyBorder="1" applyAlignment="1" applyProtection="1">
      <alignment vertical="top" wrapText="1"/>
      <protection hidden="1"/>
    </xf>
    <xf numFmtId="49" fontId="24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32" borderId="18" xfId="53" applyNumberFormat="1" applyFont="1" applyFill="1" applyBorder="1" applyAlignment="1" applyProtection="1">
      <alignment horizontal="center" vertical="top"/>
      <protection hidden="1"/>
    </xf>
    <xf numFmtId="49" fontId="11" fillId="32" borderId="24" xfId="53" applyNumberFormat="1" applyFont="1" applyFill="1" applyBorder="1" applyAlignment="1" applyProtection="1">
      <alignment horizontal="center" vertical="top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183" fontId="8" fillId="33" borderId="10" xfId="53" applyNumberFormat="1" applyFont="1" applyFill="1" applyBorder="1" applyAlignment="1" applyProtection="1">
      <alignment horizontal="center" vertical="top"/>
      <protection hidden="1"/>
    </xf>
    <xf numFmtId="183" fontId="8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32" borderId="16" xfId="53" applyNumberFormat="1" applyFont="1" applyFill="1" applyBorder="1" applyAlignment="1" applyProtection="1">
      <alignment horizontal="center" vertical="top"/>
      <protection hidden="1"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1" fillId="32" borderId="10" xfId="0" applyFont="1" applyFill="1" applyBorder="1" applyAlignment="1">
      <alignment wrapText="1"/>
    </xf>
    <xf numFmtId="49" fontId="11" fillId="32" borderId="10" xfId="0" applyNumberFormat="1" applyFont="1" applyFill="1" applyBorder="1" applyAlignment="1">
      <alignment/>
    </xf>
    <xf numFmtId="183" fontId="11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15" fillId="32" borderId="10" xfId="0" applyNumberFormat="1" applyFont="1" applyFill="1" applyBorder="1" applyAlignment="1">
      <alignment/>
    </xf>
    <xf numFmtId="49" fontId="13" fillId="32" borderId="10" xfId="0" applyNumberFormat="1" applyFont="1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11" fillId="32" borderId="10" xfId="55" applyNumberFormat="1" applyFont="1" applyFill="1" applyBorder="1" applyAlignment="1" applyProtection="1">
      <alignment wrapText="1"/>
      <protection hidden="1"/>
    </xf>
    <xf numFmtId="173" fontId="13" fillId="32" borderId="11" xfId="53" applyNumberFormat="1" applyFont="1" applyFill="1" applyBorder="1" applyAlignment="1" applyProtection="1">
      <alignment vertical="top"/>
      <protection hidden="1"/>
    </xf>
    <xf numFmtId="174" fontId="11" fillId="32" borderId="11" xfId="53" applyNumberFormat="1" applyFont="1" applyFill="1" applyBorder="1" applyAlignment="1" applyProtection="1">
      <alignment vertical="top"/>
      <protection hidden="1"/>
    </xf>
    <xf numFmtId="49" fontId="11" fillId="32" borderId="11" xfId="53" applyNumberFormat="1" applyFont="1" applyFill="1" applyBorder="1" applyAlignment="1" applyProtection="1">
      <alignment vertical="top"/>
      <protection hidden="1"/>
    </xf>
    <xf numFmtId="49" fontId="11" fillId="32" borderId="10" xfId="53" applyNumberFormat="1" applyFont="1" applyFill="1" applyBorder="1" applyAlignment="1" applyProtection="1">
      <alignment vertical="top"/>
      <protection hidden="1"/>
    </xf>
    <xf numFmtId="183" fontId="11" fillId="32" borderId="10" xfId="53" applyNumberFormat="1" applyFont="1" applyFill="1" applyBorder="1" applyAlignment="1" applyProtection="1">
      <alignment vertical="top"/>
      <protection hidden="1"/>
    </xf>
    <xf numFmtId="173" fontId="11" fillId="32" borderId="11" xfId="53" applyNumberFormat="1" applyFont="1" applyFill="1" applyBorder="1" applyAlignment="1" applyProtection="1">
      <alignment vertical="top"/>
      <protection hidden="1"/>
    </xf>
    <xf numFmtId="0" fontId="16" fillId="0" borderId="10" xfId="0" applyFont="1" applyFill="1" applyBorder="1" applyAlignment="1">
      <alignment wrapText="1"/>
    </xf>
    <xf numFmtId="49" fontId="11" fillId="33" borderId="10" xfId="53" applyNumberFormat="1" applyFont="1" applyFill="1" applyBorder="1" applyAlignment="1" applyProtection="1">
      <alignment horizontal="center" vertical="top"/>
      <protection hidden="1"/>
    </xf>
    <xf numFmtId="0" fontId="17" fillId="33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0" fontId="33" fillId="32" borderId="10" xfId="0" applyFont="1" applyFill="1" applyBorder="1" applyAlignment="1">
      <alignment vertical="top" wrapText="1"/>
    </xf>
    <xf numFmtId="183" fontId="12" fillId="32" borderId="11" xfId="0" applyNumberFormat="1" applyFont="1" applyFill="1" applyBorder="1" applyAlignment="1">
      <alignment/>
    </xf>
    <xf numFmtId="183" fontId="11" fillId="32" borderId="11" xfId="0" applyNumberFormat="1" applyFont="1" applyFill="1" applyBorder="1" applyAlignment="1">
      <alignment/>
    </xf>
    <xf numFmtId="183" fontId="13" fillId="32" borderId="11" xfId="0" applyNumberFormat="1" applyFont="1" applyFill="1" applyBorder="1" applyAlignment="1">
      <alignment/>
    </xf>
    <xf numFmtId="183" fontId="11" fillId="32" borderId="11" xfId="53" applyNumberFormat="1" applyFont="1" applyFill="1" applyBorder="1" applyAlignment="1" applyProtection="1">
      <alignment vertical="top"/>
      <protection hidden="1"/>
    </xf>
    <xf numFmtId="183" fontId="11" fillId="32" borderId="11" xfId="0" applyNumberFormat="1" applyFont="1" applyFill="1" applyBorder="1" applyAlignment="1">
      <alignment/>
    </xf>
    <xf numFmtId="183" fontId="11" fillId="32" borderId="11" xfId="53" applyNumberFormat="1" applyFont="1" applyFill="1" applyBorder="1" applyAlignment="1" applyProtection="1">
      <alignment horizontal="right" vertical="top"/>
      <protection hidden="1"/>
    </xf>
    <xf numFmtId="183" fontId="18" fillId="0" borderId="11" xfId="53" applyNumberFormat="1" applyFont="1" applyFill="1" applyBorder="1" applyAlignment="1" applyProtection="1">
      <alignment horizontal="right" vertical="top"/>
      <protection hidden="1"/>
    </xf>
    <xf numFmtId="183" fontId="11" fillId="33" borderId="11" xfId="53" applyNumberFormat="1" applyFont="1" applyFill="1" applyBorder="1" applyAlignment="1" applyProtection="1">
      <alignment horizontal="right" vertical="top"/>
      <protection hidden="1"/>
    </xf>
    <xf numFmtId="183" fontId="14" fillId="0" borderId="11" xfId="53" applyNumberFormat="1" applyFont="1" applyFill="1" applyBorder="1" applyAlignment="1" applyProtection="1">
      <alignment horizontal="right" vertical="top"/>
      <protection hidden="1"/>
    </xf>
    <xf numFmtId="183" fontId="12" fillId="32" borderId="11" xfId="53" applyNumberFormat="1" applyFont="1" applyFill="1" applyBorder="1" applyAlignment="1" applyProtection="1">
      <alignment horizontal="right" vertical="top"/>
      <protection hidden="1"/>
    </xf>
    <xf numFmtId="183" fontId="18" fillId="32" borderId="11" xfId="53" applyNumberFormat="1" applyFont="1" applyFill="1" applyBorder="1" applyAlignment="1" applyProtection="1">
      <alignment horizontal="right" vertical="top"/>
      <protection hidden="1"/>
    </xf>
    <xf numFmtId="183" fontId="13" fillId="0" borderId="11" xfId="53" applyNumberFormat="1" applyFont="1" applyFill="1" applyBorder="1" applyAlignment="1" applyProtection="1">
      <alignment horizontal="right" vertical="top"/>
      <protection hidden="1"/>
    </xf>
    <xf numFmtId="183" fontId="19" fillId="0" borderId="11" xfId="0" applyNumberFormat="1" applyFont="1" applyBorder="1" applyAlignment="1">
      <alignment/>
    </xf>
    <xf numFmtId="183" fontId="15" fillId="0" borderId="10" xfId="53" applyNumberFormat="1" applyFont="1" applyFill="1" applyBorder="1" applyAlignment="1" applyProtection="1">
      <alignment horizontal="right" vertical="top"/>
      <protection hidden="1"/>
    </xf>
    <xf numFmtId="183" fontId="15" fillId="32" borderId="10" xfId="0" applyNumberFormat="1" applyFont="1" applyFill="1" applyBorder="1" applyAlignment="1">
      <alignment/>
    </xf>
    <xf numFmtId="183" fontId="16" fillId="0" borderId="10" xfId="0" applyNumberFormat="1" applyFont="1" applyBorder="1" applyAlignment="1">
      <alignment/>
    </xf>
    <xf numFmtId="183" fontId="11" fillId="0" borderId="0" xfId="53" applyNumberFormat="1" applyFont="1" applyFill="1" applyAlignment="1" applyProtection="1">
      <alignment horizontal="left" vertical="center" wrapText="1"/>
      <protection hidden="1"/>
    </xf>
    <xf numFmtId="183" fontId="16" fillId="0" borderId="0" xfId="0" applyNumberFormat="1" applyFont="1" applyAlignment="1">
      <alignment horizontal="left" vertical="center" wrapText="1"/>
    </xf>
    <xf numFmtId="183" fontId="16" fillId="0" borderId="0" xfId="0" applyNumberFormat="1" applyFont="1" applyAlignment="1">
      <alignment vertical="center" wrapText="1"/>
    </xf>
    <xf numFmtId="183" fontId="16" fillId="0" borderId="0" xfId="0" applyNumberFormat="1" applyFont="1" applyAlignment="1">
      <alignment/>
    </xf>
    <xf numFmtId="183" fontId="16" fillId="0" borderId="0" xfId="0" applyNumberFormat="1" applyFont="1" applyAlignment="1">
      <alignment horizontal="center" vertical="center"/>
    </xf>
    <xf numFmtId="183" fontId="16" fillId="0" borderId="0" xfId="0" applyNumberFormat="1" applyFont="1" applyAlignment="1">
      <alignment vertical="center"/>
    </xf>
    <xf numFmtId="183" fontId="16" fillId="0" borderId="0" xfId="0" applyNumberFormat="1" applyFont="1" applyAlignment="1">
      <alignment/>
    </xf>
    <xf numFmtId="183" fontId="16" fillId="0" borderId="0" xfId="0" applyNumberFormat="1" applyFont="1" applyAlignment="1">
      <alignment horizontal="right"/>
    </xf>
    <xf numFmtId="183" fontId="11" fillId="0" borderId="10" xfId="0" applyNumberFormat="1" applyFont="1" applyBorder="1" applyAlignment="1">
      <alignment horizontal="center" vertical="center" wrapText="1"/>
    </xf>
    <xf numFmtId="183" fontId="11" fillId="0" borderId="10" xfId="0" applyNumberFormat="1" applyFont="1" applyBorder="1" applyAlignment="1">
      <alignment horizontal="center"/>
    </xf>
    <xf numFmtId="183" fontId="16" fillId="0" borderId="10" xfId="0" applyNumberFormat="1" applyFont="1" applyBorder="1" applyAlignment="1">
      <alignment horizontal="right"/>
    </xf>
    <xf numFmtId="183" fontId="11" fillId="33" borderId="10" xfId="53" applyNumberFormat="1" applyFont="1" applyFill="1" applyBorder="1" applyAlignment="1" applyProtection="1">
      <alignment horizontal="right" vertical="top"/>
      <protection hidden="1"/>
    </xf>
    <xf numFmtId="183" fontId="14" fillId="0" borderId="10" xfId="53" applyNumberFormat="1" applyFont="1" applyFill="1" applyBorder="1" applyAlignment="1" applyProtection="1">
      <alignment horizontal="right" vertical="top"/>
      <protection hidden="1"/>
    </xf>
    <xf numFmtId="0" fontId="18" fillId="32" borderId="11" xfId="53" applyNumberFormat="1" applyFont="1" applyFill="1" applyBorder="1" applyAlignment="1" applyProtection="1">
      <alignment horizontal="center" vertical="top"/>
      <protection hidden="1"/>
    </xf>
    <xf numFmtId="183" fontId="12" fillId="32" borderId="10" xfId="53" applyNumberFormat="1" applyFont="1" applyFill="1" applyBorder="1" applyAlignment="1" applyProtection="1">
      <alignment horizontal="right" vertical="top"/>
      <protection hidden="1"/>
    </xf>
    <xf numFmtId="183" fontId="18" fillId="32" borderId="10" xfId="53" applyNumberFormat="1" applyFont="1" applyFill="1" applyBorder="1" applyAlignment="1" applyProtection="1">
      <alignment horizontal="right" vertical="top"/>
      <protection hidden="1"/>
    </xf>
    <xf numFmtId="183" fontId="13" fillId="0" borderId="10" xfId="53" applyNumberFormat="1" applyFont="1" applyFill="1" applyBorder="1" applyAlignment="1" applyProtection="1">
      <alignment horizontal="right" vertical="top"/>
      <protection hidden="1"/>
    </xf>
    <xf numFmtId="183" fontId="19" fillId="0" borderId="10" xfId="0" applyNumberFormat="1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2" xfId="53" applyNumberFormat="1" applyFont="1" applyFill="1" applyBorder="1" applyAlignment="1" applyProtection="1">
      <alignment horizontal="center" vertical="center"/>
      <protection hidden="1"/>
    </xf>
    <xf numFmtId="0" fontId="11" fillId="0" borderId="17" xfId="53" applyNumberFormat="1" applyFont="1" applyFill="1" applyBorder="1" applyAlignment="1" applyProtection="1">
      <alignment horizontal="center" vertical="center"/>
      <protection hidden="1"/>
    </xf>
    <xf numFmtId="49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Alignment="1">
      <alignment horizontal="left" vertical="center"/>
      <protection/>
    </xf>
    <xf numFmtId="0" fontId="11" fillId="0" borderId="0" xfId="53" applyFont="1" applyAlignment="1">
      <alignment horizontal="left" vertical="center"/>
      <protection/>
    </xf>
    <xf numFmtId="49" fontId="11" fillId="0" borderId="11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183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49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8" fillId="0" borderId="0" xfId="0" applyNumberFormat="1" applyFont="1" applyAlignment="1">
      <alignment horizontal="left" vertical="center" wrapText="1"/>
    </xf>
    <xf numFmtId="49" fontId="32" fillId="0" borderId="0" xfId="0" applyNumberFormat="1" applyFont="1" applyAlignment="1">
      <alignment horizontal="center" vertical="center"/>
    </xf>
    <xf numFmtId="0" fontId="3" fillId="0" borderId="0" xfId="53" applyNumberFormat="1" applyFont="1" applyFill="1" applyAlignment="1" applyProtection="1">
      <alignment horizontal="left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3" fontId="34" fillId="0" borderId="10" xfId="53" applyNumberFormat="1" applyFont="1" applyFill="1" applyBorder="1" applyAlignment="1" applyProtection="1">
      <alignment horizontal="center" vertical="top"/>
      <protection hidden="1"/>
    </xf>
    <xf numFmtId="183" fontId="8" fillId="0" borderId="13" xfId="0" applyNumberFormat="1" applyFont="1" applyFill="1" applyBorder="1" applyAlignment="1">
      <alignment horizontal="center" vertical="top"/>
    </xf>
    <xf numFmtId="183" fontId="28" fillId="0" borderId="10" xfId="0" applyNumberFormat="1" applyFont="1" applyFill="1" applyBorder="1" applyAlignment="1">
      <alignment horizontal="center" vertical="top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041;&#1102;&#1076;&#1078;&#1077;&#1090;%202019-2021\&#1041;&#1102;&#1076;&#1078;&#1077;&#1090;%202019-2021\&#1044;&#1077;&#1082;&#1072;&#1073;&#1088;&#1100;%202\&#1055;&#1088;&#1080;&#1083;&#1086;&#1078;&#1077;&#1085;&#1080;&#1103;%20&#8470;%204(6),5(7),6(8),7(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Приложение 8"/>
      <sheetName val="Приложение 10"/>
    </sheetNames>
    <sheetDataSet>
      <sheetData sheetId="2">
        <row r="149">
          <cell r="Q149">
            <v>0</v>
          </cell>
        </row>
        <row r="183">
          <cell r="Q183">
            <v>0</v>
          </cell>
        </row>
        <row r="202">
          <cell r="Q202">
            <v>0</v>
          </cell>
        </row>
        <row r="204">
          <cell r="Q204">
            <v>0</v>
          </cell>
        </row>
        <row r="209">
          <cell r="Q209">
            <v>0</v>
          </cell>
        </row>
        <row r="211">
          <cell r="Q211">
            <v>0</v>
          </cell>
        </row>
        <row r="302">
          <cell r="Q302">
            <v>0</v>
          </cell>
        </row>
        <row r="342">
          <cell r="Q342">
            <v>0</v>
          </cell>
        </row>
        <row r="346">
          <cell r="Q346">
            <v>0</v>
          </cell>
        </row>
        <row r="349">
          <cell r="Q349">
            <v>0</v>
          </cell>
        </row>
        <row r="353">
          <cell r="Q353">
            <v>0</v>
          </cell>
        </row>
        <row r="356">
          <cell r="Q356">
            <v>0</v>
          </cell>
        </row>
        <row r="360">
          <cell r="Q360">
            <v>0</v>
          </cell>
        </row>
        <row r="363">
          <cell r="Q363">
            <v>0</v>
          </cell>
        </row>
        <row r="422">
          <cell r="Q422">
            <v>0</v>
          </cell>
        </row>
        <row r="561">
          <cell r="Q561">
            <v>0</v>
          </cell>
        </row>
        <row r="564">
          <cell r="Q564">
            <v>0</v>
          </cell>
        </row>
        <row r="566">
          <cell r="Q566">
            <v>0</v>
          </cell>
        </row>
        <row r="642">
          <cell r="Q642">
            <v>0</v>
          </cell>
        </row>
        <row r="644">
          <cell r="Q644">
            <v>0</v>
          </cell>
        </row>
        <row r="646">
          <cell r="Q646">
            <v>0</v>
          </cell>
        </row>
        <row r="650">
          <cell r="Q650">
            <v>0</v>
          </cell>
        </row>
        <row r="1028">
          <cell r="Q10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view="pageBreakPreview" zoomScaleSheetLayoutView="100" zoomScalePageLayoutView="0" workbookViewId="0" topLeftCell="A56">
      <selection activeCell="D61" sqref="D61"/>
    </sheetView>
  </sheetViews>
  <sheetFormatPr defaultColWidth="9.140625" defaultRowHeight="15"/>
  <cols>
    <col min="1" max="1" width="50.421875" style="119" customWidth="1"/>
    <col min="2" max="2" width="6.57421875" style="120" customWidth="1"/>
    <col min="3" max="3" width="7.28125" style="120" customWidth="1"/>
    <col min="4" max="4" width="10.140625" style="121" customWidth="1"/>
    <col min="5" max="5" width="10.140625" style="121" bestFit="1" customWidth="1"/>
    <col min="6" max="6" width="10.7109375" style="121" customWidth="1"/>
    <col min="7" max="16384" width="9.140625" style="121" customWidth="1"/>
  </cols>
  <sheetData>
    <row r="1" ht="15.75">
      <c r="B1" s="316" t="s">
        <v>14</v>
      </c>
    </row>
    <row r="2" ht="18.75" customHeight="1">
      <c r="B2" s="120" t="s">
        <v>311</v>
      </c>
    </row>
    <row r="3" ht="18.75" customHeight="1">
      <c r="B3" s="120" t="s">
        <v>667</v>
      </c>
    </row>
    <row r="4" spans="2:4" ht="19.5" customHeight="1">
      <c r="B4" s="122" t="s">
        <v>262</v>
      </c>
      <c r="C4" s="39"/>
      <c r="D4" s="39"/>
    </row>
    <row r="5" spans="1:2" ht="31.5" customHeight="1">
      <c r="A5" s="121"/>
      <c r="B5" s="315" t="s">
        <v>384</v>
      </c>
    </row>
    <row r="6" spans="1:2" ht="15.75">
      <c r="A6" s="121"/>
      <c r="B6" s="123" t="s">
        <v>311</v>
      </c>
    </row>
    <row r="7" spans="1:2" ht="15.75">
      <c r="A7" s="121"/>
      <c r="B7" s="124" t="s">
        <v>312</v>
      </c>
    </row>
    <row r="8" spans="1:2" ht="15.75">
      <c r="A8" s="121"/>
      <c r="B8" s="124" t="s">
        <v>773</v>
      </c>
    </row>
    <row r="9" spans="1:5" ht="15.75">
      <c r="A9" s="121"/>
      <c r="B9" s="581" t="s">
        <v>774</v>
      </c>
      <c r="C9" s="581"/>
      <c r="D9" s="581"/>
      <c r="E9" s="581"/>
    </row>
    <row r="10" ht="15.75">
      <c r="B10" s="120" t="s">
        <v>389</v>
      </c>
    </row>
    <row r="12" ht="18.75">
      <c r="A12" s="237" t="s">
        <v>310</v>
      </c>
    </row>
    <row r="13" ht="18.75">
      <c r="A13" s="349" t="s">
        <v>783</v>
      </c>
    </row>
    <row r="14" spans="1:6" ht="18.75">
      <c r="A14" s="237"/>
      <c r="E14" s="580" t="s">
        <v>782</v>
      </c>
      <c r="F14" s="580"/>
    </row>
    <row r="15" spans="1:6" s="128" customFormat="1" ht="18" customHeight="1">
      <c r="A15" s="582" t="s">
        <v>346</v>
      </c>
      <c r="B15" s="584" t="s">
        <v>469</v>
      </c>
      <c r="C15" s="586" t="s">
        <v>470</v>
      </c>
      <c r="D15" s="588" t="s">
        <v>340</v>
      </c>
      <c r="E15" s="588"/>
      <c r="F15" s="588"/>
    </row>
    <row r="16" spans="1:6" s="128" customFormat="1" ht="15.75">
      <c r="A16" s="583"/>
      <c r="B16" s="585"/>
      <c r="C16" s="587"/>
      <c r="D16" s="127" t="s">
        <v>775</v>
      </c>
      <c r="E16" s="14" t="s">
        <v>776</v>
      </c>
      <c r="F16" s="14" t="s">
        <v>777</v>
      </c>
    </row>
    <row r="17" spans="1:6" s="128" customFormat="1" ht="15.75">
      <c r="A17" s="125">
        <v>1</v>
      </c>
      <c r="B17" s="126">
        <v>2</v>
      </c>
      <c r="C17" s="126">
        <v>3</v>
      </c>
      <c r="D17" s="14">
        <v>4</v>
      </c>
      <c r="E17" s="14">
        <v>5</v>
      </c>
      <c r="F17" s="14">
        <v>6</v>
      </c>
    </row>
    <row r="18" spans="1:6" ht="15.75">
      <c r="A18" s="129" t="s">
        <v>471</v>
      </c>
      <c r="B18" s="130" t="s">
        <v>435</v>
      </c>
      <c r="C18" s="131"/>
      <c r="D18" s="335" t="e">
        <f>SUM(D19:D28)</f>
        <v>#REF!</v>
      </c>
      <c r="E18" s="335" t="e">
        <f>SUM(E19:E28)</f>
        <v>#REF!</v>
      </c>
      <c r="F18" s="335" t="e">
        <f>SUM(F19:F28)</f>
        <v>#REF!</v>
      </c>
    </row>
    <row r="19" spans="1:6" ht="37.5" customHeight="1">
      <c r="A19" s="28" t="s">
        <v>442</v>
      </c>
      <c r="B19" s="131" t="s">
        <v>435</v>
      </c>
      <c r="C19" s="131" t="s">
        <v>472</v>
      </c>
      <c r="D19" s="133" t="e">
        <f>'Приложение 4'!#REF!+'Приложение 4'!#REF!</f>
        <v>#REF!</v>
      </c>
      <c r="E19" s="133" t="e">
        <f>'Приложение 4'!#REF!+'Приложение 4'!#REF!</f>
        <v>#REF!</v>
      </c>
      <c r="F19" s="133" t="e">
        <f>'Приложение 4'!#REF!+'Приложение 4'!#REF!</f>
        <v>#REF!</v>
      </c>
    </row>
    <row r="20" spans="1:6" ht="48.75" customHeight="1">
      <c r="A20" s="28" t="s">
        <v>339</v>
      </c>
      <c r="B20" s="131" t="s">
        <v>435</v>
      </c>
      <c r="C20" s="131" t="s">
        <v>473</v>
      </c>
      <c r="D20" s="133" t="e">
        <f>'Приложение 4'!#REF!</f>
        <v>#REF!</v>
      </c>
      <c r="E20" s="133" t="e">
        <f>'Приложение 4'!#REF!</f>
        <v>#REF!</v>
      </c>
      <c r="F20" s="133" t="e">
        <f>'Приложение 4'!#REF!</f>
        <v>#REF!</v>
      </c>
    </row>
    <row r="21" spans="1:6" ht="63" customHeight="1">
      <c r="A21" s="28" t="s">
        <v>474</v>
      </c>
      <c r="B21" s="131" t="s">
        <v>435</v>
      </c>
      <c r="C21" s="131" t="s">
        <v>468</v>
      </c>
      <c r="D21" s="133" t="e">
        <f>'Приложение 4'!#REF!</f>
        <v>#REF!</v>
      </c>
      <c r="E21" s="133" t="e">
        <f>'Приложение 4'!#REF!</f>
        <v>#REF!</v>
      </c>
      <c r="F21" s="133" t="e">
        <f>'Приложение 4'!#REF!</f>
        <v>#REF!</v>
      </c>
    </row>
    <row r="22" spans="1:6" ht="24" customHeight="1">
      <c r="A22" s="28" t="s">
        <v>509</v>
      </c>
      <c r="B22" s="131" t="s">
        <v>435</v>
      </c>
      <c r="C22" s="131" t="s">
        <v>437</v>
      </c>
      <c r="D22" s="133" t="e">
        <f>'Приложение 4'!#REF!</f>
        <v>#REF!</v>
      </c>
      <c r="E22" s="133" t="e">
        <f>'Приложение 4'!#REF!</f>
        <v>#REF!</v>
      </c>
      <c r="F22" s="133" t="e">
        <f>'Приложение 4'!#REF!</f>
        <v>#REF!</v>
      </c>
    </row>
    <row r="23" spans="1:6" ht="46.5" customHeight="1">
      <c r="A23" s="28" t="s">
        <v>321</v>
      </c>
      <c r="B23" s="131" t="s">
        <v>435</v>
      </c>
      <c r="C23" s="131" t="s">
        <v>475</v>
      </c>
      <c r="D23" s="133" t="e">
        <f>'Приложение 4'!#REF!+'Приложение 4'!#REF!</f>
        <v>#REF!</v>
      </c>
      <c r="E23" s="133" t="e">
        <f>'Приложение 4'!#REF!+'Приложение 4'!#REF!</f>
        <v>#REF!</v>
      </c>
      <c r="F23" s="133" t="e">
        <f>'Приложение 4'!#REF!+'Приложение 4'!#REF!</f>
        <v>#REF!</v>
      </c>
    </row>
    <row r="24" spans="1:6" ht="14.25" customHeight="1" hidden="1">
      <c r="A24" s="134" t="s">
        <v>476</v>
      </c>
      <c r="B24" s="131" t="s">
        <v>435</v>
      </c>
      <c r="C24" s="131" t="s">
        <v>475</v>
      </c>
      <c r="D24" s="133"/>
      <c r="E24" s="133"/>
      <c r="F24" s="133"/>
    </row>
    <row r="25" spans="1:6" ht="14.25" customHeight="1" hidden="1">
      <c r="A25" s="134"/>
      <c r="B25" s="131"/>
      <c r="C25" s="131"/>
      <c r="D25" s="133"/>
      <c r="E25" s="133"/>
      <c r="F25" s="133"/>
    </row>
    <row r="26" spans="1:6" ht="23.25" customHeight="1" hidden="1">
      <c r="A26" s="135" t="s">
        <v>419</v>
      </c>
      <c r="B26" s="131" t="s">
        <v>435</v>
      </c>
      <c r="C26" s="131" t="s">
        <v>441</v>
      </c>
      <c r="D26" s="133"/>
      <c r="E26" s="133"/>
      <c r="F26" s="133"/>
    </row>
    <row r="27" spans="1:6" ht="21.75" customHeight="1">
      <c r="A27" s="134" t="s">
        <v>320</v>
      </c>
      <c r="B27" s="131" t="s">
        <v>435</v>
      </c>
      <c r="C27" s="131" t="s">
        <v>477</v>
      </c>
      <c r="D27" s="133" t="e">
        <f>'Приложение 4'!#REF!</f>
        <v>#REF!</v>
      </c>
      <c r="E27" s="133" t="e">
        <f>'Приложение 4'!#REF!</f>
        <v>#REF!</v>
      </c>
      <c r="F27" s="133" t="e">
        <f>'Приложение 4'!#REF!</f>
        <v>#REF!</v>
      </c>
    </row>
    <row r="28" spans="1:6" ht="15.75">
      <c r="A28" s="134" t="s">
        <v>400</v>
      </c>
      <c r="B28" s="131" t="s">
        <v>435</v>
      </c>
      <c r="C28" s="131" t="s">
        <v>478</v>
      </c>
      <c r="D28" s="133" t="e">
        <f>'Приложение 4'!#REF!+'Приложение 4'!#REF!+'Приложение 4'!#REF!+'Приложение 4'!#REF!+'Приложение 4'!#REF!</f>
        <v>#REF!</v>
      </c>
      <c r="E28" s="133" t="e">
        <f>'Приложение 4'!#REF!+'Приложение 4'!#REF!+'Приложение 4'!#REF!+'Приложение 4'!#REF!+'Приложение 4'!#REF!</f>
        <v>#REF!</v>
      </c>
      <c r="F28" s="133" t="e">
        <f>'Приложение 4'!#REF!+'Приложение 4'!#REF!+'Приложение 4'!#REF!+'Приложение 4'!#REF!+'Приложение 4'!#REF!</f>
        <v>#REF!</v>
      </c>
    </row>
    <row r="29" spans="1:6" ht="41.25" customHeight="1">
      <c r="A29" s="129" t="s">
        <v>503</v>
      </c>
      <c r="B29" s="130" t="s">
        <v>473</v>
      </c>
      <c r="C29" s="130"/>
      <c r="D29" s="136" t="e">
        <f>SUM(D30:D31)</f>
        <v>#REF!</v>
      </c>
      <c r="E29" s="136" t="e">
        <f>SUM(E30:E31)</f>
        <v>#REF!</v>
      </c>
      <c r="F29" s="136" t="e">
        <f>SUM(F30:F31)</f>
        <v>#REF!</v>
      </c>
    </row>
    <row r="30" spans="1:6" ht="43.5" customHeight="1">
      <c r="A30" s="134" t="s">
        <v>427</v>
      </c>
      <c r="B30" s="131" t="s">
        <v>473</v>
      </c>
      <c r="C30" s="131" t="s">
        <v>428</v>
      </c>
      <c r="D30" s="133" t="e">
        <f>'Приложение 4'!#REF!</f>
        <v>#REF!</v>
      </c>
      <c r="E30" s="133" t="e">
        <f>'Приложение 4'!#REF!</f>
        <v>#REF!</v>
      </c>
      <c r="F30" s="133" t="e">
        <f>'Приложение 4'!#REF!</f>
        <v>#REF!</v>
      </c>
    </row>
    <row r="31" spans="1:6" ht="42.75" customHeight="1">
      <c r="A31" s="134" t="s">
        <v>426</v>
      </c>
      <c r="B31" s="131" t="s">
        <v>473</v>
      </c>
      <c r="C31" s="131" t="s">
        <v>431</v>
      </c>
      <c r="D31" s="133" t="e">
        <f>'Приложение 4'!#REF!</f>
        <v>#REF!</v>
      </c>
      <c r="E31" s="133" t="e">
        <f>'Приложение 4'!#REF!</f>
        <v>#REF!</v>
      </c>
      <c r="F31" s="133" t="e">
        <f>'Приложение 4'!#REF!</f>
        <v>#REF!</v>
      </c>
    </row>
    <row r="32" spans="1:6" ht="15.75">
      <c r="A32" s="129" t="s">
        <v>479</v>
      </c>
      <c r="B32" s="130" t="s">
        <v>468</v>
      </c>
      <c r="C32" s="130"/>
      <c r="D32" s="136" t="e">
        <f>SUM(D33:D37)</f>
        <v>#REF!</v>
      </c>
      <c r="E32" s="136" t="e">
        <f>SUM(E33:E37)</f>
        <v>#REF!</v>
      </c>
      <c r="F32" s="136" t="e">
        <f>SUM(F33:F37)</f>
        <v>#REF!</v>
      </c>
    </row>
    <row r="33" spans="1:6" ht="15.75" hidden="1">
      <c r="A33" s="30" t="s">
        <v>334</v>
      </c>
      <c r="B33" s="131" t="s">
        <v>468</v>
      </c>
      <c r="C33" s="131" t="s">
        <v>435</v>
      </c>
      <c r="D33" s="133" t="e">
        <f>'Приложение 4'!#REF!</f>
        <v>#REF!</v>
      </c>
      <c r="E33" s="133" t="e">
        <f>'Приложение 4'!#REF!</f>
        <v>#REF!</v>
      </c>
      <c r="F33" s="133" t="e">
        <f>'Приложение 4'!#REF!</f>
        <v>#REF!</v>
      </c>
    </row>
    <row r="34" spans="1:6" ht="15.75" hidden="1">
      <c r="A34" s="30" t="s">
        <v>599</v>
      </c>
      <c r="B34" s="131" t="s">
        <v>468</v>
      </c>
      <c r="C34" s="131" t="s">
        <v>437</v>
      </c>
      <c r="D34" s="133" t="e">
        <f>'Приложение 4'!#REF!</f>
        <v>#REF!</v>
      </c>
      <c r="E34" s="133" t="e">
        <f>'Приложение 4'!#REF!</f>
        <v>#REF!</v>
      </c>
      <c r="F34" s="133" t="e">
        <f>'Приложение 4'!#REF!</f>
        <v>#REF!</v>
      </c>
    </row>
    <row r="35" spans="1:6" ht="15.75">
      <c r="A35" s="30" t="s">
        <v>269</v>
      </c>
      <c r="B35" s="131" t="s">
        <v>468</v>
      </c>
      <c r="C35" s="131" t="s">
        <v>432</v>
      </c>
      <c r="D35" s="133" t="e">
        <f>'Приложение 4'!#REF!</f>
        <v>#REF!</v>
      </c>
      <c r="E35" s="133" t="e">
        <f>'Приложение 4'!#REF!</f>
        <v>#REF!</v>
      </c>
      <c r="F35" s="133" t="e">
        <f>'Приложение 4'!#REF!</f>
        <v>#REF!</v>
      </c>
    </row>
    <row r="36" spans="1:6" ht="15.75">
      <c r="A36" s="134" t="s">
        <v>238</v>
      </c>
      <c r="B36" s="131" t="s">
        <v>468</v>
      </c>
      <c r="C36" s="131" t="s">
        <v>428</v>
      </c>
      <c r="D36" s="133" t="e">
        <f>'Приложение 4'!#REF!+'Приложение 4'!#REF!</f>
        <v>#REF!</v>
      </c>
      <c r="E36" s="133" t="e">
        <f>'Приложение 4'!#REF!</f>
        <v>#REF!</v>
      </c>
      <c r="F36" s="133" t="e">
        <f>'Приложение 4'!#REF!</f>
        <v>#REF!</v>
      </c>
    </row>
    <row r="37" spans="1:6" ht="31.5">
      <c r="A37" s="28" t="s">
        <v>413</v>
      </c>
      <c r="B37" s="131" t="s">
        <v>468</v>
      </c>
      <c r="C37" s="131" t="s">
        <v>480</v>
      </c>
      <c r="D37" s="133" t="e">
        <f>'Приложение 4'!#REF!</f>
        <v>#REF!</v>
      </c>
      <c r="E37" s="133" t="e">
        <f>'Приложение 4'!#REF!</f>
        <v>#REF!</v>
      </c>
      <c r="F37" s="133" t="e">
        <f>'Приложение 4'!#REF!</f>
        <v>#REF!</v>
      </c>
    </row>
    <row r="38" spans="1:6" ht="31.5" hidden="1">
      <c r="A38" s="134" t="s">
        <v>481</v>
      </c>
      <c r="B38" s="131" t="s">
        <v>468</v>
      </c>
      <c r="C38" s="131" t="s">
        <v>477</v>
      </c>
      <c r="D38" s="137"/>
      <c r="E38" s="344"/>
      <c r="F38" s="344"/>
    </row>
    <row r="39" spans="1:6" ht="15.75" hidden="1">
      <c r="A39" s="134"/>
      <c r="B39" s="131"/>
      <c r="C39" s="131"/>
      <c r="D39" s="137"/>
      <c r="E39" s="344"/>
      <c r="F39" s="344"/>
    </row>
    <row r="40" spans="1:6" ht="15.75" hidden="1">
      <c r="A40" s="134" t="s">
        <v>482</v>
      </c>
      <c r="B40" s="131" t="s">
        <v>468</v>
      </c>
      <c r="C40" s="131" t="s">
        <v>477</v>
      </c>
      <c r="D40" s="137"/>
      <c r="E40" s="344"/>
      <c r="F40" s="344"/>
    </row>
    <row r="41" spans="1:6" s="141" customFormat="1" ht="33" customHeight="1">
      <c r="A41" s="138" t="s">
        <v>483</v>
      </c>
      <c r="B41" s="139" t="s">
        <v>437</v>
      </c>
      <c r="C41" s="139"/>
      <c r="D41" s="337" t="e">
        <f>D42+D45+D43+D44</f>
        <v>#REF!</v>
      </c>
      <c r="E41" s="337" t="e">
        <f>E42+E45+E43</f>
        <v>#REF!</v>
      </c>
      <c r="F41" s="337" t="e">
        <f>F42+F45+F43</f>
        <v>#REF!</v>
      </c>
    </row>
    <row r="42" spans="1:6" s="141" customFormat="1" ht="19.5" customHeight="1">
      <c r="A42" s="467" t="s">
        <v>511</v>
      </c>
      <c r="B42" s="143" t="s">
        <v>437</v>
      </c>
      <c r="C42" s="143" t="s">
        <v>435</v>
      </c>
      <c r="D42" s="338" t="e">
        <f>'Приложение 4'!#REF!</f>
        <v>#REF!</v>
      </c>
      <c r="E42" s="338">
        <v>0</v>
      </c>
      <c r="F42" s="338">
        <v>0</v>
      </c>
    </row>
    <row r="43" spans="1:6" s="141" customFormat="1" ht="19.5" customHeight="1">
      <c r="A43" s="142" t="s">
        <v>659</v>
      </c>
      <c r="B43" s="143" t="s">
        <v>437</v>
      </c>
      <c r="C43" s="143" t="s">
        <v>472</v>
      </c>
      <c r="D43" s="338" t="e">
        <f>'Приложение 4'!#REF!</f>
        <v>#REF!</v>
      </c>
      <c r="E43" s="338" t="e">
        <f>'Приложение 4'!#REF!</f>
        <v>#REF!</v>
      </c>
      <c r="F43" s="338" t="e">
        <f>'Приложение 4'!#REF!</f>
        <v>#REF!</v>
      </c>
    </row>
    <row r="44" spans="1:6" s="141" customFormat="1" ht="19.5" customHeight="1">
      <c r="A44" s="467" t="s">
        <v>6</v>
      </c>
      <c r="B44" s="143" t="s">
        <v>437</v>
      </c>
      <c r="C44" s="143" t="s">
        <v>473</v>
      </c>
      <c r="D44" s="338" t="e">
        <f>'Приложение 4'!#REF!</f>
        <v>#REF!</v>
      </c>
      <c r="E44" s="338">
        <v>0</v>
      </c>
      <c r="F44" s="338">
        <v>0</v>
      </c>
    </row>
    <row r="45" spans="1:6" s="141" customFormat="1" ht="42.75" customHeight="1">
      <c r="A45" s="466" t="s">
        <v>553</v>
      </c>
      <c r="B45" s="143" t="s">
        <v>437</v>
      </c>
      <c r="C45" s="143" t="s">
        <v>437</v>
      </c>
      <c r="D45" s="133" t="e">
        <f>'Приложение 4'!#REF!</f>
        <v>#REF!</v>
      </c>
      <c r="E45" s="133" t="e">
        <f>'Приложение 4'!#REF!</f>
        <v>#REF!</v>
      </c>
      <c r="F45" s="133" t="e">
        <f>'Приложение 4'!#REF!</f>
        <v>#REF!</v>
      </c>
    </row>
    <row r="46" spans="1:6" s="141" customFormat="1" ht="15.75">
      <c r="A46" s="138" t="s">
        <v>484</v>
      </c>
      <c r="B46" s="139" t="s">
        <v>475</v>
      </c>
      <c r="C46" s="139"/>
      <c r="D46" s="140" t="e">
        <f>SUM(D47:D48)</f>
        <v>#REF!</v>
      </c>
      <c r="E46" s="140" t="e">
        <f>SUM(E47:E48)</f>
        <v>#REF!</v>
      </c>
      <c r="F46" s="140" t="e">
        <f>SUM(F47:F48)</f>
        <v>#REF!</v>
      </c>
    </row>
    <row r="47" spans="1:6" s="141" customFormat="1" ht="37.5" customHeight="1">
      <c r="A47" s="145" t="s">
        <v>417</v>
      </c>
      <c r="B47" s="143" t="s">
        <v>475</v>
      </c>
      <c r="C47" s="143" t="s">
        <v>473</v>
      </c>
      <c r="D47" s="133" t="e">
        <f>'Приложение 4'!#REF!</f>
        <v>#REF!</v>
      </c>
      <c r="E47" s="133" t="e">
        <f>'Приложение 4'!#REF!</f>
        <v>#REF!</v>
      </c>
      <c r="F47" s="133" t="e">
        <f>'Приложение 4'!#REF!</f>
        <v>#REF!</v>
      </c>
    </row>
    <row r="48" spans="1:6" s="141" customFormat="1" ht="34.5" customHeight="1">
      <c r="A48" s="146" t="s">
        <v>416</v>
      </c>
      <c r="B48" s="143" t="s">
        <v>475</v>
      </c>
      <c r="C48" s="143" t="s">
        <v>437</v>
      </c>
      <c r="D48" s="133" t="e">
        <f>'Приложение 4'!#REF!</f>
        <v>#REF!</v>
      </c>
      <c r="E48" s="133" t="e">
        <f>'Приложение 4'!#REF!</f>
        <v>#REF!</v>
      </c>
      <c r="F48" s="133" t="e">
        <f>'Приложение 4'!#REF!</f>
        <v>#REF!</v>
      </c>
    </row>
    <row r="49" spans="1:6" ht="15.75">
      <c r="A49" s="129" t="s">
        <v>485</v>
      </c>
      <c r="B49" s="130" t="s">
        <v>441</v>
      </c>
      <c r="C49" s="130"/>
      <c r="D49" s="136" t="e">
        <f>SUM(D50:D54)</f>
        <v>#REF!</v>
      </c>
      <c r="E49" s="136" t="e">
        <f>SUM(E50:E54)</f>
        <v>#REF!</v>
      </c>
      <c r="F49" s="136" t="e">
        <f>SUM(F50:F54)</f>
        <v>#REF!</v>
      </c>
    </row>
    <row r="50" spans="1:6" ht="15.75">
      <c r="A50" s="134" t="s">
        <v>327</v>
      </c>
      <c r="B50" s="131" t="s">
        <v>441</v>
      </c>
      <c r="C50" s="131" t="s">
        <v>435</v>
      </c>
      <c r="D50" s="133" t="e">
        <f>'Приложение 4'!#REF!</f>
        <v>#REF!</v>
      </c>
      <c r="E50" s="133" t="e">
        <f>'Приложение 4'!#REF!</f>
        <v>#REF!</v>
      </c>
      <c r="F50" s="133" t="e">
        <f>'Приложение 4'!#REF!</f>
        <v>#REF!</v>
      </c>
    </row>
    <row r="51" spans="1:6" ht="15.75">
      <c r="A51" s="134" t="s">
        <v>410</v>
      </c>
      <c r="B51" s="131" t="s">
        <v>441</v>
      </c>
      <c r="C51" s="131" t="s">
        <v>472</v>
      </c>
      <c r="D51" s="133" t="e">
        <f>'Приложение 4'!#REF!</f>
        <v>#REF!</v>
      </c>
      <c r="E51" s="133" t="e">
        <f>'Приложение 4'!#REF!</f>
        <v>#REF!</v>
      </c>
      <c r="F51" s="133" t="e">
        <f>'Приложение 4'!#REF!</f>
        <v>#REF!</v>
      </c>
    </row>
    <row r="52" spans="1:6" ht="15.75">
      <c r="A52" s="134" t="s">
        <v>249</v>
      </c>
      <c r="B52" s="131" t="s">
        <v>441</v>
      </c>
      <c r="C52" s="131" t="s">
        <v>473</v>
      </c>
      <c r="D52" s="133" t="e">
        <f>'Приложение 4'!#REF!+'Приложение 4'!#REF!</f>
        <v>#REF!</v>
      </c>
      <c r="E52" s="133" t="e">
        <f>'Приложение 4'!#REF!+'Приложение 4'!#REF!</f>
        <v>#REF!</v>
      </c>
      <c r="F52" s="133" t="e">
        <f>'Приложение 4'!#REF!+'Приложение 4'!#REF!</f>
        <v>#REF!</v>
      </c>
    </row>
    <row r="53" spans="1:6" ht="18.75" customHeight="1">
      <c r="A53" s="134" t="s">
        <v>239</v>
      </c>
      <c r="B53" s="131" t="s">
        <v>441</v>
      </c>
      <c r="C53" s="131" t="s">
        <v>441</v>
      </c>
      <c r="D53" s="133" t="e">
        <f>'Приложение 4'!#REF!</f>
        <v>#REF!</v>
      </c>
      <c r="E53" s="133" t="e">
        <f>'Приложение 4'!#REF!</f>
        <v>#REF!</v>
      </c>
      <c r="F53" s="133" t="e">
        <f>'Приложение 4'!#REF!</f>
        <v>#REF!</v>
      </c>
    </row>
    <row r="54" spans="1:6" ht="22.5" customHeight="1">
      <c r="A54" s="134" t="s">
        <v>409</v>
      </c>
      <c r="B54" s="131" t="s">
        <v>441</v>
      </c>
      <c r="C54" s="131" t="s">
        <v>428</v>
      </c>
      <c r="D54" s="133" t="e">
        <f>'Приложение 4'!#REF!+'Приложение 4'!#REF!</f>
        <v>#REF!</v>
      </c>
      <c r="E54" s="133" t="e">
        <f>'Приложение 4'!#REF!+'Приложение 4'!#REF!</f>
        <v>#REF!</v>
      </c>
      <c r="F54" s="133" t="e">
        <f>'Приложение 4'!#REF!+'Приложение 4'!#REF!</f>
        <v>#REF!</v>
      </c>
    </row>
    <row r="55" spans="1:6" ht="22.5" customHeight="1">
      <c r="A55" s="129" t="s">
        <v>508</v>
      </c>
      <c r="B55" s="130" t="s">
        <v>432</v>
      </c>
      <c r="C55" s="130"/>
      <c r="D55" s="335" t="e">
        <f>SUM(D56)</f>
        <v>#REF!</v>
      </c>
      <c r="E55" s="335" t="e">
        <f>SUM(E56)</f>
        <v>#REF!</v>
      </c>
      <c r="F55" s="335" t="e">
        <f>SUM(F56)</f>
        <v>#REF!</v>
      </c>
    </row>
    <row r="56" spans="1:6" ht="15.75">
      <c r="A56" s="134" t="s">
        <v>336</v>
      </c>
      <c r="B56" s="131" t="s">
        <v>432</v>
      </c>
      <c r="C56" s="131" t="s">
        <v>435</v>
      </c>
      <c r="D56" s="133" t="e">
        <f>'Приложение 4'!#REF!</f>
        <v>#REF!</v>
      </c>
      <c r="E56" s="133" t="e">
        <f>'Приложение 4'!#REF!</f>
        <v>#REF!</v>
      </c>
      <c r="F56" s="133" t="e">
        <f>'Приложение 4'!#REF!</f>
        <v>#REF!</v>
      </c>
    </row>
    <row r="57" spans="1:6" ht="31.5" hidden="1">
      <c r="A57" s="134" t="s">
        <v>407</v>
      </c>
      <c r="B57" s="131" t="s">
        <v>432</v>
      </c>
      <c r="C57" s="131" t="s">
        <v>468</v>
      </c>
      <c r="D57" s="133"/>
      <c r="E57" s="344"/>
      <c r="F57" s="344"/>
    </row>
    <row r="58" spans="1:6" ht="17.25" customHeight="1">
      <c r="A58" s="129" t="s">
        <v>486</v>
      </c>
      <c r="B58" s="130" t="s">
        <v>428</v>
      </c>
      <c r="C58" s="131"/>
      <c r="D58" s="132" t="e">
        <f>D60+D59</f>
        <v>#REF!</v>
      </c>
      <c r="E58" s="132" t="e">
        <f>E60</f>
        <v>#REF!</v>
      </c>
      <c r="F58" s="132" t="e">
        <f>F60</f>
        <v>#REF!</v>
      </c>
    </row>
    <row r="59" spans="1:6" ht="17.25" customHeight="1">
      <c r="A59" s="134" t="s">
        <v>7</v>
      </c>
      <c r="B59" s="131" t="s">
        <v>428</v>
      </c>
      <c r="C59" s="131" t="s">
        <v>435</v>
      </c>
      <c r="D59" s="137" t="e">
        <f>'Приложение 4'!#REF!</f>
        <v>#REF!</v>
      </c>
      <c r="E59" s="137">
        <v>0</v>
      </c>
      <c r="F59" s="137">
        <v>0</v>
      </c>
    </row>
    <row r="60" spans="1:6" ht="17.25" customHeight="1">
      <c r="A60" s="134" t="s">
        <v>438</v>
      </c>
      <c r="B60" s="131" t="s">
        <v>428</v>
      </c>
      <c r="C60" s="131" t="s">
        <v>441</v>
      </c>
      <c r="D60" s="137" t="e">
        <f>'Приложение 4'!#REF!</f>
        <v>#REF!</v>
      </c>
      <c r="E60" s="137" t="e">
        <f>'Приложение 4'!#REF!</f>
        <v>#REF!</v>
      </c>
      <c r="F60" s="137" t="e">
        <f>'Приложение 4'!#REF!</f>
        <v>#REF!</v>
      </c>
    </row>
    <row r="61" spans="1:6" ht="15.75">
      <c r="A61" s="129" t="s">
        <v>487</v>
      </c>
      <c r="B61" s="130" t="s">
        <v>464</v>
      </c>
      <c r="C61" s="130"/>
      <c r="D61" s="335" t="e">
        <f>SUM(D62:D66)</f>
        <v>#REF!</v>
      </c>
      <c r="E61" s="335" t="e">
        <f>SUM(E62:E66)</f>
        <v>#REF!</v>
      </c>
      <c r="F61" s="335" t="e">
        <f>SUM(F62:F66)</f>
        <v>#REF!</v>
      </c>
    </row>
    <row r="62" spans="1:6" ht="15.75">
      <c r="A62" s="57" t="s">
        <v>333</v>
      </c>
      <c r="B62" s="131" t="s">
        <v>464</v>
      </c>
      <c r="C62" s="131" t="s">
        <v>435</v>
      </c>
      <c r="D62" s="133" t="e">
        <f>'Приложение 4'!#REF!</f>
        <v>#REF!</v>
      </c>
      <c r="E62" s="133" t="e">
        <f>'Приложение 4'!#REF!</f>
        <v>#REF!</v>
      </c>
      <c r="F62" s="133" t="e">
        <f>'Приложение 4'!#REF!</f>
        <v>#REF!</v>
      </c>
    </row>
    <row r="63" spans="1:6" ht="15.75" hidden="1">
      <c r="A63" s="134" t="s">
        <v>332</v>
      </c>
      <c r="B63" s="131" t="s">
        <v>464</v>
      </c>
      <c r="C63" s="131" t="s">
        <v>472</v>
      </c>
      <c r="D63" s="133"/>
      <c r="E63" s="344"/>
      <c r="F63" s="344"/>
    </row>
    <row r="64" spans="1:6" s="141" customFormat="1" ht="21.75" customHeight="1">
      <c r="A64" s="144" t="s">
        <v>488</v>
      </c>
      <c r="B64" s="143" t="s">
        <v>464</v>
      </c>
      <c r="C64" s="143" t="s">
        <v>473</v>
      </c>
      <c r="D64" s="133" t="e">
        <f>'Приложение 4'!#REF!+'Приложение 4'!#REF!</f>
        <v>#REF!</v>
      </c>
      <c r="E64" s="133" t="e">
        <f>'Приложение 4'!#REF!+'Приложение 4'!#REF!</f>
        <v>#REF!</v>
      </c>
      <c r="F64" s="133" t="e">
        <f>'Приложение 4'!#REF!+'Приложение 4'!#REF!</f>
        <v>#REF!</v>
      </c>
    </row>
    <row r="65" spans="1:6" s="141" customFormat="1" ht="15.75">
      <c r="A65" s="58" t="s">
        <v>330</v>
      </c>
      <c r="B65" s="143" t="s">
        <v>464</v>
      </c>
      <c r="C65" s="143" t="s">
        <v>468</v>
      </c>
      <c r="D65" s="133" t="e">
        <f>'Приложение 4'!#REF!+'Приложение 4'!#REF!</f>
        <v>#REF!</v>
      </c>
      <c r="E65" s="133" t="e">
        <f>'Приложение 4'!#REF!+'Приложение 4'!#REF!</f>
        <v>#REF!</v>
      </c>
      <c r="F65" s="133" t="e">
        <f>'Приложение 4'!#REF!+'Приложение 4'!#REF!</f>
        <v>#REF!</v>
      </c>
    </row>
    <row r="66" spans="1:6" ht="15.75">
      <c r="A66" s="57" t="s">
        <v>403</v>
      </c>
      <c r="B66" s="131" t="s">
        <v>464</v>
      </c>
      <c r="C66" s="131" t="s">
        <v>475</v>
      </c>
      <c r="D66" s="133" t="e">
        <f>'Приложение 4'!#REF!</f>
        <v>#REF!</v>
      </c>
      <c r="E66" s="133" t="e">
        <f>'Приложение 4'!#REF!</f>
        <v>#REF!</v>
      </c>
      <c r="F66" s="133" t="e">
        <f>'Приложение 4'!#REF!</f>
        <v>#REF!</v>
      </c>
    </row>
    <row r="67" spans="1:6" ht="15.75" hidden="1">
      <c r="A67" s="134" t="s">
        <v>403</v>
      </c>
      <c r="B67" s="131" t="s">
        <v>464</v>
      </c>
      <c r="C67" s="131" t="s">
        <v>475</v>
      </c>
      <c r="D67" s="137"/>
      <c r="E67" s="344"/>
      <c r="F67" s="344"/>
    </row>
    <row r="68" spans="1:6" ht="15.75" hidden="1">
      <c r="A68" s="134"/>
      <c r="B68" s="131"/>
      <c r="C68" s="131"/>
      <c r="D68" s="137"/>
      <c r="E68" s="344"/>
      <c r="F68" s="344"/>
    </row>
    <row r="69" spans="1:6" ht="15.75" hidden="1">
      <c r="A69" s="57" t="s">
        <v>489</v>
      </c>
      <c r="B69" s="131" t="s">
        <v>464</v>
      </c>
      <c r="C69" s="131" t="s">
        <v>475</v>
      </c>
      <c r="D69" s="137"/>
      <c r="E69" s="344"/>
      <c r="F69" s="344"/>
    </row>
    <row r="70" spans="1:6" ht="15.75" hidden="1">
      <c r="A70" s="57"/>
      <c r="B70" s="131"/>
      <c r="C70" s="131"/>
      <c r="D70" s="137"/>
      <c r="E70" s="344"/>
      <c r="F70" s="344"/>
    </row>
    <row r="71" spans="1:6" ht="15.75" hidden="1">
      <c r="A71" s="57" t="s">
        <v>490</v>
      </c>
      <c r="B71" s="131" t="s">
        <v>464</v>
      </c>
      <c r="C71" s="131" t="s">
        <v>475</v>
      </c>
      <c r="D71" s="137"/>
      <c r="E71" s="344"/>
      <c r="F71" s="344"/>
    </row>
    <row r="72" spans="1:6" ht="15.75" hidden="1">
      <c r="A72" s="57"/>
      <c r="B72" s="131"/>
      <c r="C72" s="131"/>
      <c r="D72" s="137"/>
      <c r="E72" s="344"/>
      <c r="F72" s="344"/>
    </row>
    <row r="73" spans="1:6" ht="31.5" hidden="1">
      <c r="A73" s="57" t="s">
        <v>329</v>
      </c>
      <c r="B73" s="131" t="s">
        <v>464</v>
      </c>
      <c r="C73" s="131" t="s">
        <v>475</v>
      </c>
      <c r="D73" s="137"/>
      <c r="E73" s="344"/>
      <c r="F73" s="344"/>
    </row>
    <row r="74" spans="1:6" ht="15.75" hidden="1">
      <c r="A74" s="57"/>
      <c r="B74" s="131"/>
      <c r="C74" s="131"/>
      <c r="D74" s="137"/>
      <c r="E74" s="344"/>
      <c r="F74" s="344"/>
    </row>
    <row r="75" spans="1:6" ht="15.75" hidden="1">
      <c r="A75" s="57" t="s">
        <v>328</v>
      </c>
      <c r="B75" s="131" t="s">
        <v>464</v>
      </c>
      <c r="C75" s="131" t="s">
        <v>475</v>
      </c>
      <c r="D75" s="137"/>
      <c r="E75" s="344"/>
      <c r="F75" s="344"/>
    </row>
    <row r="76" spans="1:6" ht="15.75" hidden="1">
      <c r="A76" s="57"/>
      <c r="B76" s="131"/>
      <c r="C76" s="131"/>
      <c r="D76" s="137"/>
      <c r="E76" s="344"/>
      <c r="F76" s="344"/>
    </row>
    <row r="77" spans="1:6" ht="15.75" hidden="1">
      <c r="A77" s="57" t="s">
        <v>491</v>
      </c>
      <c r="B77" s="131" t="s">
        <v>464</v>
      </c>
      <c r="C77" s="131" t="s">
        <v>475</v>
      </c>
      <c r="D77" s="137"/>
      <c r="E77" s="344"/>
      <c r="F77" s="344"/>
    </row>
    <row r="78" spans="1:6" ht="15.75" hidden="1">
      <c r="A78" s="57"/>
      <c r="B78" s="131"/>
      <c r="C78" s="131"/>
      <c r="D78" s="137"/>
      <c r="E78" s="344"/>
      <c r="F78" s="344"/>
    </row>
    <row r="79" spans="1:6" ht="15.75" hidden="1">
      <c r="A79" s="57" t="s">
        <v>492</v>
      </c>
      <c r="B79" s="131" t="s">
        <v>477</v>
      </c>
      <c r="C79" s="131" t="s">
        <v>463</v>
      </c>
      <c r="D79" s="137"/>
      <c r="E79" s="344"/>
      <c r="F79" s="344"/>
    </row>
    <row r="80" spans="1:6" ht="15.75" hidden="1">
      <c r="A80" s="57"/>
      <c r="B80" s="131"/>
      <c r="C80" s="131"/>
      <c r="D80" s="137"/>
      <c r="E80" s="344"/>
      <c r="F80" s="344"/>
    </row>
    <row r="81" spans="1:6" ht="18" customHeight="1" hidden="1">
      <c r="A81" s="57" t="s">
        <v>493</v>
      </c>
      <c r="B81" s="131" t="s">
        <v>477</v>
      </c>
      <c r="C81" s="131" t="s">
        <v>435</v>
      </c>
      <c r="D81" s="137"/>
      <c r="E81" s="344"/>
      <c r="F81" s="344"/>
    </row>
    <row r="82" spans="1:6" ht="15.75" hidden="1">
      <c r="A82" s="57" t="s">
        <v>494</v>
      </c>
      <c r="B82" s="131" t="s">
        <v>477</v>
      </c>
      <c r="C82" s="131" t="s">
        <v>435</v>
      </c>
      <c r="D82" s="137"/>
      <c r="E82" s="344"/>
      <c r="F82" s="344"/>
    </row>
    <row r="83" spans="1:6" ht="34.5" customHeight="1" hidden="1">
      <c r="A83" s="57" t="s">
        <v>495</v>
      </c>
      <c r="B83" s="131" t="s">
        <v>477</v>
      </c>
      <c r="C83" s="131" t="s">
        <v>435</v>
      </c>
      <c r="D83" s="137"/>
      <c r="E83" s="344"/>
      <c r="F83" s="344"/>
    </row>
    <row r="84" spans="1:6" ht="27" customHeight="1">
      <c r="A84" s="147" t="s">
        <v>496</v>
      </c>
      <c r="B84" s="130" t="s">
        <v>477</v>
      </c>
      <c r="C84" s="130"/>
      <c r="D84" s="335" t="e">
        <f>SUM(D85:D87)</f>
        <v>#REF!</v>
      </c>
      <c r="E84" s="335" t="e">
        <f>SUM(E85:E87)</f>
        <v>#REF!</v>
      </c>
      <c r="F84" s="335" t="e">
        <f>SUM(F85:F87)</f>
        <v>#REF!</v>
      </c>
    </row>
    <row r="85" spans="1:6" ht="15.75">
      <c r="A85" s="148" t="s">
        <v>497</v>
      </c>
      <c r="B85" s="131" t="s">
        <v>477</v>
      </c>
      <c r="C85" s="131" t="s">
        <v>435</v>
      </c>
      <c r="D85" s="133" t="e">
        <f>'Приложение 4'!#REF!</f>
        <v>#REF!</v>
      </c>
      <c r="E85" s="133" t="e">
        <f>'Приложение 4'!#REF!</f>
        <v>#REF!</v>
      </c>
      <c r="F85" s="133" t="e">
        <f>'Приложение 4'!#REF!</f>
        <v>#REF!</v>
      </c>
    </row>
    <row r="86" spans="1:6" ht="15.75" hidden="1">
      <c r="A86" s="149" t="s">
        <v>498</v>
      </c>
      <c r="B86" s="150" t="s">
        <v>477</v>
      </c>
      <c r="C86" s="150" t="s">
        <v>472</v>
      </c>
      <c r="D86" s="133"/>
      <c r="E86" s="344"/>
      <c r="F86" s="344"/>
    </row>
    <row r="87" spans="1:6" ht="31.5" hidden="1">
      <c r="A87" s="149" t="s">
        <v>499</v>
      </c>
      <c r="B87" s="150" t="s">
        <v>477</v>
      </c>
      <c r="C87" s="150" t="s">
        <v>437</v>
      </c>
      <c r="D87" s="133"/>
      <c r="E87" s="344"/>
      <c r="F87" s="344"/>
    </row>
    <row r="88" spans="1:6" s="153" customFormat="1" ht="31.5">
      <c r="A88" s="151" t="s">
        <v>500</v>
      </c>
      <c r="B88" s="152" t="s">
        <v>478</v>
      </c>
      <c r="C88" s="152"/>
      <c r="D88" s="136" t="e">
        <f>SUM(D89)</f>
        <v>#REF!</v>
      </c>
      <c r="E88" s="136" t="e">
        <f>SUM(E89)</f>
        <v>#REF!</v>
      </c>
      <c r="F88" s="136" t="e">
        <f>SUM(F89)</f>
        <v>#REF!</v>
      </c>
    </row>
    <row r="89" spans="1:6" s="153" customFormat="1" ht="30.75" customHeight="1">
      <c r="A89" s="149" t="s">
        <v>501</v>
      </c>
      <c r="B89" s="150" t="s">
        <v>478</v>
      </c>
      <c r="C89" s="150" t="s">
        <v>435</v>
      </c>
      <c r="D89" s="154" t="e">
        <f>'Приложение 4'!#REF!</f>
        <v>#REF!</v>
      </c>
      <c r="E89" s="154" t="e">
        <f>'Приложение 4'!#REF!</f>
        <v>#REF!</v>
      </c>
      <c r="F89" s="154" t="e">
        <f>'Приложение 4'!#REF!</f>
        <v>#REF!</v>
      </c>
    </row>
    <row r="90" spans="1:6" s="153" customFormat="1" ht="58.5" customHeight="1">
      <c r="A90" s="155" t="s">
        <v>240</v>
      </c>
      <c r="B90" s="152" t="s">
        <v>431</v>
      </c>
      <c r="C90" s="152"/>
      <c r="D90" s="336" t="e">
        <f>SUM(D91:D92)</f>
        <v>#REF!</v>
      </c>
      <c r="E90" s="336" t="e">
        <f>SUM(E91:E92)</f>
        <v>#REF!</v>
      </c>
      <c r="F90" s="336" t="e">
        <f>SUM(F91:F92)</f>
        <v>#REF!</v>
      </c>
    </row>
    <row r="91" spans="1:6" s="153" customFormat="1" ht="49.5" customHeight="1">
      <c r="A91" s="37" t="s">
        <v>467</v>
      </c>
      <c r="B91" s="150" t="s">
        <v>431</v>
      </c>
      <c r="C91" s="150" t="s">
        <v>435</v>
      </c>
      <c r="D91" s="154" t="e">
        <f>'Приложение 4'!#REF!</f>
        <v>#REF!</v>
      </c>
      <c r="E91" s="154" t="e">
        <f>'Приложение 4'!#REF!</f>
        <v>#REF!</v>
      </c>
      <c r="F91" s="154" t="e">
        <f>'Приложение 4'!#REF!</f>
        <v>#REF!</v>
      </c>
    </row>
    <row r="92" spans="1:6" s="153" customFormat="1" ht="15.75">
      <c r="A92" s="37" t="s">
        <v>552</v>
      </c>
      <c r="B92" s="150" t="s">
        <v>431</v>
      </c>
      <c r="C92" s="150" t="s">
        <v>472</v>
      </c>
      <c r="D92" s="154" t="e">
        <f>'Приложение 4'!#REF!</f>
        <v>#REF!</v>
      </c>
      <c r="E92" s="154" t="e">
        <f>'Приложение 4'!#REF!</f>
        <v>#REF!</v>
      </c>
      <c r="F92" s="154" t="e">
        <f>'Приложение 4'!#REF!</f>
        <v>#REF!</v>
      </c>
    </row>
    <row r="93" spans="1:6" ht="15" customHeight="1">
      <c r="A93" s="129" t="s">
        <v>502</v>
      </c>
      <c r="B93" s="130"/>
      <c r="C93" s="130"/>
      <c r="D93" s="335" t="e">
        <f>D90+D88+D84+D61+D55+D58+D49+D46+D32+D29+D18+D41</f>
        <v>#REF!</v>
      </c>
      <c r="E93" s="335" t="e">
        <f>E90+E88+E84+E61+E55+E58+E49+E46+E32+E29+E18+E41</f>
        <v>#REF!</v>
      </c>
      <c r="F93" s="335" t="e">
        <f>F90+F88+F84+F61+F55+F58+F49+F46+F32+F29+F18+F41</f>
        <v>#REF!</v>
      </c>
    </row>
    <row r="94" spans="1:6" s="153" customFormat="1" ht="15.75">
      <c r="A94" s="129" t="s">
        <v>787</v>
      </c>
      <c r="B94" s="375"/>
      <c r="C94" s="375"/>
      <c r="D94" s="376" t="s">
        <v>514</v>
      </c>
      <c r="E94" s="335" t="e">
        <f>'Приложение 4'!#REF!</f>
        <v>#REF!</v>
      </c>
      <c r="F94" s="335" t="e">
        <f>'Приложение 4'!#REF!</f>
        <v>#REF!</v>
      </c>
    </row>
    <row r="95" spans="1:6" s="153" customFormat="1" ht="15.75">
      <c r="A95" s="129" t="s">
        <v>788</v>
      </c>
      <c r="B95" s="375"/>
      <c r="C95" s="375"/>
      <c r="D95" s="396" t="e">
        <f>D93</f>
        <v>#REF!</v>
      </c>
      <c r="E95" s="335" t="e">
        <f>E93+E94</f>
        <v>#REF!</v>
      </c>
      <c r="F95" s="335" t="e">
        <f>F93+F94</f>
        <v>#REF!</v>
      </c>
    </row>
    <row r="96" spans="1:6" ht="15.75">
      <c r="A96" s="156"/>
      <c r="F96" s="409" t="s">
        <v>385</v>
      </c>
    </row>
    <row r="97" ht="15.75">
      <c r="A97" s="156"/>
    </row>
    <row r="98" ht="15.75">
      <c r="A98" s="156"/>
    </row>
    <row r="99" ht="15.75">
      <c r="A99" s="156"/>
    </row>
    <row r="100" ht="15.75">
      <c r="A100" s="156"/>
    </row>
    <row r="101" ht="15.75">
      <c r="A101" s="156"/>
    </row>
    <row r="102" ht="15.75">
      <c r="A102" s="156"/>
    </row>
    <row r="103" ht="15.75">
      <c r="A103" s="156"/>
    </row>
    <row r="104" ht="15.75">
      <c r="A104" s="156"/>
    </row>
    <row r="105" ht="15.75">
      <c r="A105" s="156"/>
    </row>
    <row r="106" ht="15.75">
      <c r="A106" s="156"/>
    </row>
    <row r="107" ht="15.75">
      <c r="A107" s="156"/>
    </row>
    <row r="108" ht="15.75">
      <c r="A108" s="156"/>
    </row>
    <row r="109" ht="15.75">
      <c r="A109" s="156"/>
    </row>
    <row r="110" ht="15.75">
      <c r="A110" s="156"/>
    </row>
    <row r="111" ht="15.75">
      <c r="A111" s="156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7"/>
  <sheetViews>
    <sheetView showGridLines="0" zoomScale="75" zoomScaleNormal="75" zoomScaleSheetLayoutView="100" workbookViewId="0" topLeftCell="A640">
      <selection activeCell="J583" sqref="J583"/>
    </sheetView>
  </sheetViews>
  <sheetFormatPr defaultColWidth="9.140625" defaultRowHeight="15"/>
  <cols>
    <col min="1" max="1" width="126.28125" style="161" customWidth="1"/>
    <col min="2" max="2" width="7.8515625" style="7" hidden="1" customWidth="1"/>
    <col min="3" max="3" width="5.140625" style="7" customWidth="1"/>
    <col min="4" max="4" width="5.00390625" style="7" customWidth="1"/>
    <col min="5" max="5" width="5.7109375" style="159" customWidth="1"/>
    <col min="6" max="7" width="4.28125" style="159" customWidth="1"/>
    <col min="8" max="8" width="10.28125" style="159" customWidth="1"/>
    <col min="9" max="9" width="6.7109375" style="7" customWidth="1"/>
    <col min="10" max="10" width="16.7109375" style="236" customWidth="1"/>
    <col min="11" max="11" width="13.421875" style="353" customWidth="1"/>
    <col min="12" max="12" width="15.140625" style="348" customWidth="1"/>
    <col min="13" max="13" width="11.421875" style="39" customWidth="1"/>
    <col min="14" max="16384" width="9.140625" style="39" customWidth="1"/>
  </cols>
  <sheetData>
    <row r="1" spans="1:12" ht="15.75">
      <c r="A1" s="157"/>
      <c r="B1" s="158" t="s">
        <v>267</v>
      </c>
      <c r="C1" s="601" t="s">
        <v>15</v>
      </c>
      <c r="D1" s="601"/>
      <c r="E1" s="601"/>
      <c r="F1" s="601"/>
      <c r="G1" s="601"/>
      <c r="H1" s="601"/>
      <c r="I1" s="601"/>
      <c r="J1" s="601"/>
      <c r="K1" s="601"/>
      <c r="L1" s="601"/>
    </row>
    <row r="2" spans="2:12" ht="15.75">
      <c r="B2" s="158" t="s">
        <v>347</v>
      </c>
      <c r="C2" s="602" t="s">
        <v>387</v>
      </c>
      <c r="D2" s="602"/>
      <c r="E2" s="602"/>
      <c r="F2" s="602"/>
      <c r="G2" s="602"/>
      <c r="H2" s="602"/>
      <c r="I2" s="602"/>
      <c r="J2" s="602"/>
      <c r="K2" s="602"/>
      <c r="L2" s="602"/>
    </row>
    <row r="3" spans="2:12" ht="15.75">
      <c r="B3" s="158" t="s">
        <v>264</v>
      </c>
      <c r="C3" s="602" t="s">
        <v>388</v>
      </c>
      <c r="D3" s="602"/>
      <c r="E3" s="602"/>
      <c r="F3" s="602"/>
      <c r="G3" s="602"/>
      <c r="H3" s="602"/>
      <c r="I3" s="602"/>
      <c r="J3" s="602"/>
      <c r="K3" s="602"/>
      <c r="L3" s="602"/>
    </row>
    <row r="4" spans="1:12" ht="19.5" customHeight="1">
      <c r="A4" s="162"/>
      <c r="B4" s="163" t="s">
        <v>268</v>
      </c>
      <c r="C4" s="589" t="s">
        <v>386</v>
      </c>
      <c r="D4" s="589"/>
      <c r="E4" s="589"/>
      <c r="F4" s="589"/>
      <c r="G4" s="589"/>
      <c r="H4" s="589"/>
      <c r="I4" s="589"/>
      <c r="J4" s="589"/>
      <c r="K4" s="589"/>
      <c r="L4" s="589"/>
    </row>
    <row r="5" spans="1:12" ht="19.5" customHeight="1">
      <c r="A5" s="162"/>
      <c r="B5" s="163" t="s">
        <v>347</v>
      </c>
      <c r="C5" s="589" t="s">
        <v>779</v>
      </c>
      <c r="D5" s="589"/>
      <c r="E5" s="589"/>
      <c r="F5" s="589"/>
      <c r="G5" s="589"/>
      <c r="H5" s="589"/>
      <c r="I5" s="589"/>
      <c r="J5" s="589"/>
      <c r="K5" s="589"/>
      <c r="L5" s="589"/>
    </row>
    <row r="6" spans="1:12" ht="21" customHeight="1">
      <c r="A6" s="162"/>
      <c r="B6" s="163" t="s">
        <v>594</v>
      </c>
      <c r="C6" s="589" t="s">
        <v>780</v>
      </c>
      <c r="D6" s="589"/>
      <c r="E6" s="589"/>
      <c r="F6" s="589"/>
      <c r="G6" s="589"/>
      <c r="H6" s="589"/>
      <c r="I6" s="589"/>
      <c r="J6" s="589"/>
      <c r="K6" s="589"/>
      <c r="L6" s="589"/>
    </row>
    <row r="7" spans="1:12" ht="18.75" customHeight="1">
      <c r="A7" s="162"/>
      <c r="B7" s="164" t="s">
        <v>263</v>
      </c>
      <c r="C7" s="590" t="s">
        <v>781</v>
      </c>
      <c r="D7" s="590"/>
      <c r="E7" s="590"/>
      <c r="F7" s="590"/>
      <c r="G7" s="590"/>
      <c r="H7" s="590"/>
      <c r="I7" s="590"/>
      <c r="J7" s="590"/>
      <c r="K7" s="590"/>
      <c r="L7" s="590"/>
    </row>
    <row r="8" spans="1:12" ht="19.5" customHeight="1">
      <c r="A8" s="162" t="s">
        <v>514</v>
      </c>
      <c r="B8" s="165" t="s">
        <v>514</v>
      </c>
      <c r="C8" s="609" t="s">
        <v>390</v>
      </c>
      <c r="D8" s="609"/>
      <c r="E8" s="609"/>
      <c r="F8" s="609"/>
      <c r="G8" s="609"/>
      <c r="H8" s="609"/>
      <c r="I8" s="609"/>
      <c r="J8" s="609"/>
      <c r="K8" s="609"/>
      <c r="L8" s="609"/>
    </row>
    <row r="9" spans="1:12" ht="19.5" customHeight="1">
      <c r="A9" s="162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45.75" customHeight="1">
      <c r="A10" s="610" t="s">
        <v>778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</row>
    <row r="11" spans="1:12" ht="15.75">
      <c r="A11" s="162"/>
      <c r="B11" s="165"/>
      <c r="C11" s="165"/>
      <c r="D11" s="165"/>
      <c r="E11" s="168"/>
      <c r="F11" s="168"/>
      <c r="G11" s="168"/>
      <c r="H11" s="168"/>
      <c r="I11" s="165"/>
      <c r="J11" s="339" t="s">
        <v>514</v>
      </c>
      <c r="L11" s="348" t="s">
        <v>782</v>
      </c>
    </row>
    <row r="12" spans="1:12" ht="31.5" customHeight="1">
      <c r="A12" s="591" t="s">
        <v>346</v>
      </c>
      <c r="B12" s="170" t="s">
        <v>345</v>
      </c>
      <c r="C12" s="593" t="s">
        <v>344</v>
      </c>
      <c r="D12" s="591" t="s">
        <v>343</v>
      </c>
      <c r="E12" s="595" t="s">
        <v>342</v>
      </c>
      <c r="F12" s="596"/>
      <c r="G12" s="596"/>
      <c r="H12" s="597"/>
      <c r="I12" s="591" t="s">
        <v>341</v>
      </c>
      <c r="J12" s="606" t="s">
        <v>340</v>
      </c>
      <c r="K12" s="607"/>
      <c r="L12" s="608"/>
    </row>
    <row r="13" spans="1:12" ht="21.75" customHeight="1">
      <c r="A13" s="592"/>
      <c r="B13" s="346"/>
      <c r="C13" s="594"/>
      <c r="D13" s="592"/>
      <c r="E13" s="598"/>
      <c r="F13" s="599"/>
      <c r="G13" s="599"/>
      <c r="H13" s="600"/>
      <c r="I13" s="592"/>
      <c r="J13" s="171" t="s">
        <v>775</v>
      </c>
      <c r="K13" s="345" t="s">
        <v>776</v>
      </c>
      <c r="L13" s="171" t="s">
        <v>777</v>
      </c>
    </row>
    <row r="14" spans="1:12" ht="15.75">
      <c r="A14" s="172">
        <v>1</v>
      </c>
      <c r="B14" s="173">
        <v>2</v>
      </c>
      <c r="C14" s="174">
        <v>3</v>
      </c>
      <c r="D14" s="172">
        <v>4</v>
      </c>
      <c r="E14" s="603">
        <v>5</v>
      </c>
      <c r="F14" s="604"/>
      <c r="G14" s="604"/>
      <c r="H14" s="605"/>
      <c r="I14" s="172">
        <v>6</v>
      </c>
      <c r="J14" s="175">
        <v>7</v>
      </c>
      <c r="K14" s="347">
        <v>8</v>
      </c>
      <c r="L14" s="347">
        <v>9</v>
      </c>
    </row>
    <row r="15" spans="1:12" s="239" customFormat="1" ht="18.75">
      <c r="A15" s="155" t="s">
        <v>401</v>
      </c>
      <c r="B15" s="176">
        <v>27</v>
      </c>
      <c r="C15" s="177">
        <v>1</v>
      </c>
      <c r="D15" s="177" t="s">
        <v>514</v>
      </c>
      <c r="E15" s="178" t="s">
        <v>397</v>
      </c>
      <c r="F15" s="179" t="s">
        <v>397</v>
      </c>
      <c r="G15" s="179"/>
      <c r="H15" s="179" t="s">
        <v>397</v>
      </c>
      <c r="I15" s="176" t="s">
        <v>397</v>
      </c>
      <c r="J15" s="411" t="e">
        <f>J16+J26+J49+J73+J77+J46+J20</f>
        <v>#REF!</v>
      </c>
      <c r="K15" s="411" t="e">
        <f>K16+K26+K49+K73+K77+K46+K20</f>
        <v>#REF!</v>
      </c>
      <c r="L15" s="411" t="e">
        <f>L16+L26+L49+L73+L77+L46+L20</f>
        <v>#REF!</v>
      </c>
    </row>
    <row r="16" spans="1:12" s="239" customFormat="1" ht="18.75">
      <c r="A16" s="155" t="s">
        <v>442</v>
      </c>
      <c r="B16" s="176">
        <v>27</v>
      </c>
      <c r="C16" s="177">
        <v>1</v>
      </c>
      <c r="D16" s="177">
        <v>2</v>
      </c>
      <c r="E16" s="178"/>
      <c r="F16" s="179"/>
      <c r="G16" s="179"/>
      <c r="H16" s="179"/>
      <c r="I16" s="176"/>
      <c r="J16" s="411" t="e">
        <f aca="true" t="shared" si="0" ref="J16:L18">J17</f>
        <v>#REF!</v>
      </c>
      <c r="K16" s="411" t="e">
        <f t="shared" si="0"/>
        <v>#REF!</v>
      </c>
      <c r="L16" s="411" t="e">
        <f t="shared" si="0"/>
        <v>#REF!</v>
      </c>
    </row>
    <row r="17" spans="1:12" s="103" customFormat="1" ht="18.75">
      <c r="A17" s="37" t="s">
        <v>461</v>
      </c>
      <c r="B17" s="36">
        <v>27</v>
      </c>
      <c r="C17" s="49">
        <v>1</v>
      </c>
      <c r="D17" s="49">
        <v>2</v>
      </c>
      <c r="E17" s="49" t="s">
        <v>462</v>
      </c>
      <c r="F17" s="181" t="s">
        <v>433</v>
      </c>
      <c r="G17" s="181" t="s">
        <v>463</v>
      </c>
      <c r="H17" s="181" t="s">
        <v>513</v>
      </c>
      <c r="I17" s="36" t="s">
        <v>397</v>
      </c>
      <c r="J17" s="412" t="e">
        <f t="shared" si="0"/>
        <v>#REF!</v>
      </c>
      <c r="K17" s="412" t="e">
        <f t="shared" si="0"/>
        <v>#REF!</v>
      </c>
      <c r="L17" s="412" t="e">
        <f t="shared" si="0"/>
        <v>#REF!</v>
      </c>
    </row>
    <row r="18" spans="1:12" ht="18.75">
      <c r="A18" s="37" t="s">
        <v>742</v>
      </c>
      <c r="B18" s="36">
        <v>28</v>
      </c>
      <c r="C18" s="49">
        <v>1</v>
      </c>
      <c r="D18" s="49">
        <v>2</v>
      </c>
      <c r="E18" s="218" t="s">
        <v>462</v>
      </c>
      <c r="F18" s="219" t="s">
        <v>433</v>
      </c>
      <c r="G18" s="219" t="s">
        <v>463</v>
      </c>
      <c r="H18" s="219" t="s">
        <v>571</v>
      </c>
      <c r="I18" s="36"/>
      <c r="J18" s="412" t="e">
        <f t="shared" si="0"/>
        <v>#REF!</v>
      </c>
      <c r="K18" s="412" t="e">
        <f t="shared" si="0"/>
        <v>#REF!</v>
      </c>
      <c r="L18" s="412" t="e">
        <f t="shared" si="0"/>
        <v>#REF!</v>
      </c>
    </row>
    <row r="19" spans="1:12" ht="18.75">
      <c r="A19" s="37" t="s">
        <v>396</v>
      </c>
      <c r="B19" s="36">
        <v>28</v>
      </c>
      <c r="C19" s="49">
        <v>1</v>
      </c>
      <c r="D19" s="49">
        <v>2</v>
      </c>
      <c r="E19" s="218" t="s">
        <v>462</v>
      </c>
      <c r="F19" s="219" t="s">
        <v>433</v>
      </c>
      <c r="G19" s="219" t="s">
        <v>463</v>
      </c>
      <c r="H19" s="219" t="s">
        <v>571</v>
      </c>
      <c r="I19" s="36">
        <v>120</v>
      </c>
      <c r="J19" s="412" t="e">
        <f>'Приложение 4'!#REF!</f>
        <v>#REF!</v>
      </c>
      <c r="K19" s="412" t="e">
        <f>'Приложение 4'!#REF!</f>
        <v>#REF!</v>
      </c>
      <c r="L19" s="412" t="e">
        <f>'Приложение 4'!#REF!</f>
        <v>#REF!</v>
      </c>
    </row>
    <row r="20" spans="1:12" s="250" customFormat="1" ht="31.5">
      <c r="A20" s="155" t="s">
        <v>339</v>
      </c>
      <c r="B20" s="176">
        <v>27</v>
      </c>
      <c r="C20" s="177">
        <v>1</v>
      </c>
      <c r="D20" s="177">
        <v>3</v>
      </c>
      <c r="E20" s="178"/>
      <c r="F20" s="179"/>
      <c r="G20" s="179"/>
      <c r="H20" s="179"/>
      <c r="I20" s="176"/>
      <c r="J20" s="411" t="e">
        <f aca="true" t="shared" si="1" ref="J20:L21">J21</f>
        <v>#REF!</v>
      </c>
      <c r="K20" s="411" t="e">
        <f t="shared" si="1"/>
        <v>#REF!</v>
      </c>
      <c r="L20" s="411" t="e">
        <f t="shared" si="1"/>
        <v>#REF!</v>
      </c>
    </row>
    <row r="21" spans="1:12" s="103" customFormat="1" ht="18.75">
      <c r="A21" s="37" t="s">
        <v>461</v>
      </c>
      <c r="B21" s="36">
        <v>27</v>
      </c>
      <c r="C21" s="49">
        <v>1</v>
      </c>
      <c r="D21" s="49">
        <v>3</v>
      </c>
      <c r="E21" s="49" t="s">
        <v>462</v>
      </c>
      <c r="F21" s="181" t="s">
        <v>433</v>
      </c>
      <c r="G21" s="181" t="s">
        <v>463</v>
      </c>
      <c r="H21" s="181" t="s">
        <v>513</v>
      </c>
      <c r="I21" s="36" t="s">
        <v>397</v>
      </c>
      <c r="J21" s="412" t="e">
        <f t="shared" si="1"/>
        <v>#REF!</v>
      </c>
      <c r="K21" s="412" t="e">
        <f t="shared" si="1"/>
        <v>#REF!</v>
      </c>
      <c r="L21" s="412" t="e">
        <f t="shared" si="1"/>
        <v>#REF!</v>
      </c>
    </row>
    <row r="22" spans="1:12" s="103" customFormat="1" ht="18.75">
      <c r="A22" s="37" t="s">
        <v>243</v>
      </c>
      <c r="B22" s="36">
        <v>27</v>
      </c>
      <c r="C22" s="49">
        <v>1</v>
      </c>
      <c r="D22" s="49">
        <v>3</v>
      </c>
      <c r="E22" s="49" t="s">
        <v>462</v>
      </c>
      <c r="F22" s="181" t="s">
        <v>433</v>
      </c>
      <c r="G22" s="181" t="s">
        <v>463</v>
      </c>
      <c r="H22" s="181" t="s">
        <v>571</v>
      </c>
      <c r="I22" s="36" t="s">
        <v>397</v>
      </c>
      <c r="J22" s="412" t="e">
        <f>J23+J24+J25</f>
        <v>#REF!</v>
      </c>
      <c r="K22" s="412" t="e">
        <f>K23+K24</f>
        <v>#REF!</v>
      </c>
      <c r="L22" s="412" t="e">
        <f>L23+L24</f>
        <v>#REF!</v>
      </c>
    </row>
    <row r="23" spans="1:12" s="103" customFormat="1" ht="18.75">
      <c r="A23" s="30" t="s">
        <v>748</v>
      </c>
      <c r="B23" s="31">
        <v>27</v>
      </c>
      <c r="C23" s="49">
        <v>1</v>
      </c>
      <c r="D23" s="49">
        <v>3</v>
      </c>
      <c r="E23" s="49" t="s">
        <v>462</v>
      </c>
      <c r="F23" s="181" t="s">
        <v>433</v>
      </c>
      <c r="G23" s="181" t="s">
        <v>463</v>
      </c>
      <c r="H23" s="181" t="s">
        <v>571</v>
      </c>
      <c r="I23" s="31">
        <v>120</v>
      </c>
      <c r="J23" s="413" t="e">
        <f>'Приложение 4'!#REF!</f>
        <v>#REF!</v>
      </c>
      <c r="K23" s="413" t="e">
        <f>'Приложение 4'!#REF!</f>
        <v>#REF!</v>
      </c>
      <c r="L23" s="413" t="e">
        <f>'Приложение 4'!#REF!</f>
        <v>#REF!</v>
      </c>
    </row>
    <row r="24" spans="1:12" s="103" customFormat="1" ht="18.75">
      <c r="A24" s="37" t="s">
        <v>611</v>
      </c>
      <c r="B24" s="36"/>
      <c r="C24" s="49">
        <v>1</v>
      </c>
      <c r="D24" s="49">
        <v>3</v>
      </c>
      <c r="E24" s="49">
        <v>92</v>
      </c>
      <c r="F24" s="181" t="s">
        <v>433</v>
      </c>
      <c r="G24" s="181" t="s">
        <v>463</v>
      </c>
      <c r="H24" s="181" t="s">
        <v>571</v>
      </c>
      <c r="I24" s="36">
        <v>240</v>
      </c>
      <c r="J24" s="412" t="e">
        <f>'Приложение 4'!#REF!</f>
        <v>#REF!</v>
      </c>
      <c r="K24" s="412" t="e">
        <f>'Приложение 4'!#REF!</f>
        <v>#REF!</v>
      </c>
      <c r="L24" s="412" t="e">
        <f>'Приложение 4'!#REF!</f>
        <v>#REF!</v>
      </c>
    </row>
    <row r="25" spans="1:12" s="103" customFormat="1" ht="18.75">
      <c r="A25" s="37" t="e">
        <f>'Приложение 4'!#REF!</f>
        <v>#REF!</v>
      </c>
      <c r="B25" s="36" t="e">
        <f>'Приложение 4'!#REF!</f>
        <v>#REF!</v>
      </c>
      <c r="C25" s="49" t="e">
        <f>'Приложение 4'!#REF!</f>
        <v>#REF!</v>
      </c>
      <c r="D25" s="49" t="e">
        <f>'Приложение 4'!#REF!</f>
        <v>#REF!</v>
      </c>
      <c r="E25" s="49" t="e">
        <f>'Приложение 4'!#REF!</f>
        <v>#REF!</v>
      </c>
      <c r="F25" s="181" t="e">
        <f>'Приложение 4'!#REF!</f>
        <v>#REF!</v>
      </c>
      <c r="G25" s="181" t="e">
        <f>'Приложение 4'!#REF!</f>
        <v>#REF!</v>
      </c>
      <c r="H25" s="181" t="e">
        <f>'Приложение 4'!#REF!</f>
        <v>#REF!</v>
      </c>
      <c r="I25" s="36" t="e">
        <f>'Приложение 4'!#REF!</f>
        <v>#REF!</v>
      </c>
      <c r="J25" s="412" t="e">
        <f>'Приложение 4'!#REF!</f>
        <v>#REF!</v>
      </c>
      <c r="K25" s="412">
        <v>0</v>
      </c>
      <c r="L25" s="412">
        <v>0</v>
      </c>
    </row>
    <row r="26" spans="1:12" s="239" customFormat="1" ht="31.5">
      <c r="A26" s="155" t="s">
        <v>338</v>
      </c>
      <c r="B26" s="176">
        <v>27</v>
      </c>
      <c r="C26" s="177">
        <v>1</v>
      </c>
      <c r="D26" s="177">
        <v>4</v>
      </c>
      <c r="E26" s="178" t="s">
        <v>397</v>
      </c>
      <c r="F26" s="179" t="s">
        <v>397</v>
      </c>
      <c r="G26" s="179" t="s">
        <v>514</v>
      </c>
      <c r="H26" s="179" t="s">
        <v>397</v>
      </c>
      <c r="I26" s="176" t="s">
        <v>397</v>
      </c>
      <c r="J26" s="411" t="e">
        <f>J27</f>
        <v>#REF!</v>
      </c>
      <c r="K26" s="411" t="e">
        <f>K27</f>
        <v>#REF!</v>
      </c>
      <c r="L26" s="411" t="e">
        <f>L27</f>
        <v>#REF!</v>
      </c>
    </row>
    <row r="27" spans="1:12" ht="18.75">
      <c r="A27" s="37" t="s">
        <v>242</v>
      </c>
      <c r="B27" s="36">
        <v>27</v>
      </c>
      <c r="C27" s="49">
        <v>1</v>
      </c>
      <c r="D27" s="49">
        <v>4</v>
      </c>
      <c r="E27" s="49" t="s">
        <v>460</v>
      </c>
      <c r="F27" s="181" t="s">
        <v>433</v>
      </c>
      <c r="G27" s="181" t="s">
        <v>463</v>
      </c>
      <c r="H27" s="181" t="s">
        <v>513</v>
      </c>
      <c r="I27" s="36"/>
      <c r="J27" s="412" t="e">
        <f>J28+J36+J39+J34+J41+J44</f>
        <v>#REF!</v>
      </c>
      <c r="K27" s="412" t="e">
        <f>K28+K36+K39+K34+K41+K44+K43</f>
        <v>#REF!</v>
      </c>
      <c r="L27" s="412" t="e">
        <f>L28+L36+L39+L34+L41+L44+L43</f>
        <v>#REF!</v>
      </c>
    </row>
    <row r="28" spans="1:12" ht="18.75">
      <c r="A28" s="37" t="s">
        <v>243</v>
      </c>
      <c r="B28" s="36">
        <v>27</v>
      </c>
      <c r="C28" s="49">
        <v>1</v>
      </c>
      <c r="D28" s="49">
        <v>4</v>
      </c>
      <c r="E28" s="49" t="s">
        <v>460</v>
      </c>
      <c r="F28" s="181" t="s">
        <v>433</v>
      </c>
      <c r="G28" s="181" t="s">
        <v>463</v>
      </c>
      <c r="H28" s="181" t="s">
        <v>571</v>
      </c>
      <c r="I28" s="36" t="s">
        <v>397</v>
      </c>
      <c r="J28" s="412" t="e">
        <f>J29+J30+J32+J33+J31</f>
        <v>#REF!</v>
      </c>
      <c r="K28" s="412" t="e">
        <f>K29+K30+K32+K33+K31</f>
        <v>#REF!</v>
      </c>
      <c r="L28" s="412" t="e">
        <f>L29+L30+L32+L33+L31</f>
        <v>#REF!</v>
      </c>
    </row>
    <row r="29" spans="1:12" ht="18.75">
      <c r="A29" s="37" t="s">
        <v>396</v>
      </c>
      <c r="B29" s="31">
        <v>27</v>
      </c>
      <c r="C29" s="49">
        <v>1</v>
      </c>
      <c r="D29" s="49">
        <v>4</v>
      </c>
      <c r="E29" s="49">
        <v>91</v>
      </c>
      <c r="F29" s="181" t="s">
        <v>433</v>
      </c>
      <c r="G29" s="181" t="s">
        <v>463</v>
      </c>
      <c r="H29" s="181" t="s">
        <v>571</v>
      </c>
      <c r="I29" s="36">
        <v>120</v>
      </c>
      <c r="J29" s="412" t="e">
        <f>'Приложение 4'!#REF!</f>
        <v>#REF!</v>
      </c>
      <c r="K29" s="412" t="e">
        <f>'Приложение 4'!#REF!</f>
        <v>#REF!</v>
      </c>
      <c r="L29" s="412" t="e">
        <f>'Приложение 4'!#REF!</f>
        <v>#REF!</v>
      </c>
    </row>
    <row r="30" spans="1:12" ht="18.75">
      <c r="A30" s="30" t="s">
        <v>611</v>
      </c>
      <c r="B30" s="34">
        <v>27</v>
      </c>
      <c r="C30" s="49">
        <v>1</v>
      </c>
      <c r="D30" s="49">
        <v>4</v>
      </c>
      <c r="E30" s="49">
        <v>91</v>
      </c>
      <c r="F30" s="181" t="s">
        <v>433</v>
      </c>
      <c r="G30" s="181" t="s">
        <v>463</v>
      </c>
      <c r="H30" s="181" t="s">
        <v>571</v>
      </c>
      <c r="I30" s="31">
        <v>240</v>
      </c>
      <c r="J30" s="412" t="e">
        <f>'Приложение 4'!#REF!</f>
        <v>#REF!</v>
      </c>
      <c r="K30" s="412" t="e">
        <f>'Приложение 4'!#REF!</f>
        <v>#REF!</v>
      </c>
      <c r="L30" s="412" t="e">
        <f>'Приложение 4'!#REF!</f>
        <v>#REF!</v>
      </c>
    </row>
    <row r="31" spans="1:12" ht="18.75">
      <c r="A31" s="30" t="e">
        <f>'Приложение 4'!#REF!</f>
        <v>#REF!</v>
      </c>
      <c r="B31" s="34" t="e">
        <f>'Приложение 4'!#REF!</f>
        <v>#REF!</v>
      </c>
      <c r="C31" s="49" t="e">
        <f>'Приложение 4'!#REF!</f>
        <v>#REF!</v>
      </c>
      <c r="D31" s="49" t="e">
        <f>'Приложение 4'!#REF!</f>
        <v>#REF!</v>
      </c>
      <c r="E31" s="49" t="e">
        <f>'Приложение 4'!#REF!</f>
        <v>#REF!</v>
      </c>
      <c r="F31" s="181" t="e">
        <f>'Приложение 4'!#REF!</f>
        <v>#REF!</v>
      </c>
      <c r="G31" s="181" t="e">
        <f>'Приложение 4'!#REF!</f>
        <v>#REF!</v>
      </c>
      <c r="H31" s="181" t="e">
        <f>'Приложение 4'!#REF!</f>
        <v>#REF!</v>
      </c>
      <c r="I31" s="31" t="e">
        <f>'Приложение 4'!#REF!</f>
        <v>#REF!</v>
      </c>
      <c r="J31" s="412" t="e">
        <f>'Приложение 4'!#REF!</f>
        <v>#REF!</v>
      </c>
      <c r="K31" s="412" t="e">
        <f>'Приложение 4'!#REF!</f>
        <v>#REF!</v>
      </c>
      <c r="L31" s="412" t="e">
        <f>'Приложение 4'!#REF!</f>
        <v>#REF!</v>
      </c>
    </row>
    <row r="32" spans="1:12" ht="18.75">
      <c r="A32" s="193" t="s">
        <v>622</v>
      </c>
      <c r="B32" s="34">
        <v>27</v>
      </c>
      <c r="C32" s="49">
        <v>1</v>
      </c>
      <c r="D32" s="49">
        <v>4</v>
      </c>
      <c r="E32" s="49">
        <v>91</v>
      </c>
      <c r="F32" s="181" t="s">
        <v>433</v>
      </c>
      <c r="G32" s="181" t="s">
        <v>463</v>
      </c>
      <c r="H32" s="181" t="s">
        <v>571</v>
      </c>
      <c r="I32" s="31">
        <v>830</v>
      </c>
      <c r="J32" s="412" t="e">
        <f>'Приложение 4'!#REF!</f>
        <v>#REF!</v>
      </c>
      <c r="K32" s="412" t="e">
        <f>'Приложение 4'!#REF!</f>
        <v>#REF!</v>
      </c>
      <c r="L32" s="412" t="e">
        <f>'Приложение 4'!#REF!</f>
        <v>#REF!</v>
      </c>
    </row>
    <row r="33" spans="1:12" ht="18.75">
      <c r="A33" s="85" t="s">
        <v>612</v>
      </c>
      <c r="B33" s="34">
        <v>27</v>
      </c>
      <c r="C33" s="49">
        <v>1</v>
      </c>
      <c r="D33" s="49">
        <v>4</v>
      </c>
      <c r="E33" s="49">
        <v>91</v>
      </c>
      <c r="F33" s="181" t="s">
        <v>433</v>
      </c>
      <c r="G33" s="181" t="s">
        <v>463</v>
      </c>
      <c r="H33" s="181" t="s">
        <v>571</v>
      </c>
      <c r="I33" s="31">
        <v>850</v>
      </c>
      <c r="J33" s="412" t="e">
        <f>'Приложение 4'!#REF!</f>
        <v>#REF!</v>
      </c>
      <c r="K33" s="412" t="e">
        <f>'Приложение 4'!#REF!</f>
        <v>#REF!</v>
      </c>
      <c r="L33" s="412" t="e">
        <f>'Приложение 4'!#REF!</f>
        <v>#REF!</v>
      </c>
    </row>
    <row r="34" spans="1:12" ht="31.5">
      <c r="A34" s="91" t="s">
        <v>898</v>
      </c>
      <c r="B34" s="40"/>
      <c r="C34" s="49">
        <v>1</v>
      </c>
      <c r="D34" s="49">
        <v>4</v>
      </c>
      <c r="E34" s="49">
        <v>91</v>
      </c>
      <c r="F34" s="181" t="s">
        <v>433</v>
      </c>
      <c r="G34" s="181" t="s">
        <v>463</v>
      </c>
      <c r="H34" s="181" t="s">
        <v>897</v>
      </c>
      <c r="I34" s="36"/>
      <c r="J34" s="412" t="e">
        <f>J35</f>
        <v>#REF!</v>
      </c>
      <c r="K34" s="412" t="e">
        <f>K35</f>
        <v>#REF!</v>
      </c>
      <c r="L34" s="412" t="e">
        <f>L35</f>
        <v>#REF!</v>
      </c>
    </row>
    <row r="35" spans="1:12" ht="18.75">
      <c r="A35" s="91" t="s">
        <v>396</v>
      </c>
      <c r="B35" s="40"/>
      <c r="C35" s="49">
        <v>1</v>
      </c>
      <c r="D35" s="49">
        <v>4</v>
      </c>
      <c r="E35" s="49">
        <v>91</v>
      </c>
      <c r="F35" s="181" t="s">
        <v>433</v>
      </c>
      <c r="G35" s="181" t="s">
        <v>463</v>
      </c>
      <c r="H35" s="181" t="s">
        <v>897</v>
      </c>
      <c r="I35" s="36">
        <v>120</v>
      </c>
      <c r="J35" s="412" t="e">
        <f>'Приложение 4'!#REF!</f>
        <v>#REF!</v>
      </c>
      <c r="K35" s="412" t="e">
        <f>'Приложение 4'!#REF!</f>
        <v>#REF!</v>
      </c>
      <c r="L35" s="412" t="e">
        <f>'Приложение 4'!#REF!</f>
        <v>#REF!</v>
      </c>
    </row>
    <row r="36" spans="1:12" ht="18.75">
      <c r="A36" s="37" t="s">
        <v>836</v>
      </c>
      <c r="B36" s="36">
        <v>27</v>
      </c>
      <c r="C36" s="49">
        <v>1</v>
      </c>
      <c r="D36" s="49">
        <v>4</v>
      </c>
      <c r="E36" s="49">
        <v>91</v>
      </c>
      <c r="F36" s="181" t="s">
        <v>433</v>
      </c>
      <c r="G36" s="181" t="s">
        <v>463</v>
      </c>
      <c r="H36" s="181" t="s">
        <v>835</v>
      </c>
      <c r="I36" s="36"/>
      <c r="J36" s="412" t="e">
        <f>J37+J38</f>
        <v>#REF!</v>
      </c>
      <c r="K36" s="412" t="e">
        <f>K37+K38</f>
        <v>#REF!</v>
      </c>
      <c r="L36" s="412" t="e">
        <f>L37+L38</f>
        <v>#REF!</v>
      </c>
    </row>
    <row r="37" spans="1:12" ht="18.75">
      <c r="A37" s="37" t="s">
        <v>396</v>
      </c>
      <c r="B37" s="36">
        <v>27</v>
      </c>
      <c r="C37" s="49">
        <v>1</v>
      </c>
      <c r="D37" s="49">
        <v>4</v>
      </c>
      <c r="E37" s="49">
        <v>91</v>
      </c>
      <c r="F37" s="181" t="s">
        <v>433</v>
      </c>
      <c r="G37" s="181" t="s">
        <v>463</v>
      </c>
      <c r="H37" s="181" t="s">
        <v>835</v>
      </c>
      <c r="I37" s="36">
        <v>120</v>
      </c>
      <c r="J37" s="412" t="e">
        <f>'Приложение 4'!#REF!</f>
        <v>#REF!</v>
      </c>
      <c r="K37" s="412" t="e">
        <f>'Приложение 4'!#REF!</f>
        <v>#REF!</v>
      </c>
      <c r="L37" s="412" t="e">
        <f>'Приложение 4'!#REF!</f>
        <v>#REF!</v>
      </c>
    </row>
    <row r="38" spans="1:12" ht="18.75">
      <c r="A38" s="37" t="s">
        <v>611</v>
      </c>
      <c r="B38" s="36">
        <v>27</v>
      </c>
      <c r="C38" s="49">
        <v>1</v>
      </c>
      <c r="D38" s="49">
        <v>4</v>
      </c>
      <c r="E38" s="49">
        <v>91</v>
      </c>
      <c r="F38" s="181" t="s">
        <v>433</v>
      </c>
      <c r="G38" s="181" t="s">
        <v>463</v>
      </c>
      <c r="H38" s="181" t="s">
        <v>835</v>
      </c>
      <c r="I38" s="36">
        <v>240</v>
      </c>
      <c r="J38" s="412" t="e">
        <f>'Приложение 4'!#REF!</f>
        <v>#REF!</v>
      </c>
      <c r="K38" s="412" t="e">
        <f>'Приложение 4'!#REF!</f>
        <v>#REF!</v>
      </c>
      <c r="L38" s="412" t="e">
        <f>'Приложение 4'!#REF!</f>
        <v>#REF!</v>
      </c>
    </row>
    <row r="39" spans="1:12" ht="47.25">
      <c r="A39" s="37" t="s">
        <v>838</v>
      </c>
      <c r="B39" s="36">
        <v>27</v>
      </c>
      <c r="C39" s="49">
        <v>1</v>
      </c>
      <c r="D39" s="49">
        <v>4</v>
      </c>
      <c r="E39" s="49">
        <v>91</v>
      </c>
      <c r="F39" s="181" t="s">
        <v>433</v>
      </c>
      <c r="G39" s="181" t="s">
        <v>463</v>
      </c>
      <c r="H39" s="181" t="s">
        <v>837</v>
      </c>
      <c r="I39" s="36"/>
      <c r="J39" s="412" t="e">
        <f>J40</f>
        <v>#REF!</v>
      </c>
      <c r="K39" s="412" t="e">
        <f>K40</f>
        <v>#REF!</v>
      </c>
      <c r="L39" s="412" t="e">
        <f>L40</f>
        <v>#REF!</v>
      </c>
    </row>
    <row r="40" spans="1:12" ht="18.75">
      <c r="A40" s="37" t="s">
        <v>396</v>
      </c>
      <c r="B40" s="36">
        <v>27</v>
      </c>
      <c r="C40" s="49">
        <v>1</v>
      </c>
      <c r="D40" s="49">
        <v>4</v>
      </c>
      <c r="E40" s="49">
        <v>91</v>
      </c>
      <c r="F40" s="181" t="s">
        <v>433</v>
      </c>
      <c r="G40" s="181" t="s">
        <v>463</v>
      </c>
      <c r="H40" s="181" t="s">
        <v>837</v>
      </c>
      <c r="I40" s="36">
        <v>120</v>
      </c>
      <c r="J40" s="412" t="e">
        <f>'Приложение 4'!#REF!</f>
        <v>#REF!</v>
      </c>
      <c r="K40" s="412" t="e">
        <f>'Приложение 4'!#REF!</f>
        <v>#REF!</v>
      </c>
      <c r="L40" s="412" t="e">
        <f>'Приложение 4'!#REF!</f>
        <v>#REF!</v>
      </c>
    </row>
    <row r="41" spans="1:12" ht="63">
      <c r="A41" s="37" t="s">
        <v>698</v>
      </c>
      <c r="B41" s="36"/>
      <c r="C41" s="49">
        <v>1</v>
      </c>
      <c r="D41" s="49">
        <v>4</v>
      </c>
      <c r="E41" s="49">
        <v>91</v>
      </c>
      <c r="F41" s="181" t="s">
        <v>433</v>
      </c>
      <c r="G41" s="181" t="s">
        <v>463</v>
      </c>
      <c r="H41" s="181" t="s">
        <v>696</v>
      </c>
      <c r="I41" s="36"/>
      <c r="J41" s="412" t="e">
        <f>J42+J43</f>
        <v>#REF!</v>
      </c>
      <c r="K41" s="412" t="e">
        <f>K42</f>
        <v>#REF!</v>
      </c>
      <c r="L41" s="412" t="e">
        <f>L42</f>
        <v>#REF!</v>
      </c>
    </row>
    <row r="42" spans="1:12" ht="18.75">
      <c r="A42" s="37" t="s">
        <v>396</v>
      </c>
      <c r="B42" s="36"/>
      <c r="C42" s="49">
        <v>1</v>
      </c>
      <c r="D42" s="49">
        <v>4</v>
      </c>
      <c r="E42" s="49">
        <v>91</v>
      </c>
      <c r="F42" s="181" t="s">
        <v>433</v>
      </c>
      <c r="G42" s="181" t="s">
        <v>463</v>
      </c>
      <c r="H42" s="181" t="s">
        <v>696</v>
      </c>
      <c r="I42" s="36">
        <v>120</v>
      </c>
      <c r="J42" s="412" t="e">
        <f>'Приложение 4'!#REF!</f>
        <v>#REF!</v>
      </c>
      <c r="K42" s="412" t="e">
        <f>'Приложение 4'!#REF!</f>
        <v>#REF!</v>
      </c>
      <c r="L42" s="412" t="e">
        <f>'Приложение 4'!#REF!</f>
        <v>#REF!</v>
      </c>
    </row>
    <row r="43" spans="1:12" ht="18.75">
      <c r="A43" s="37" t="e">
        <f>'Приложение 4'!#REF!</f>
        <v>#REF!</v>
      </c>
      <c r="B43" s="36" t="e">
        <f>'Приложение 4'!#REF!</f>
        <v>#REF!</v>
      </c>
      <c r="C43" s="49" t="e">
        <f>'Приложение 4'!#REF!</f>
        <v>#REF!</v>
      </c>
      <c r="D43" s="49" t="e">
        <f>'Приложение 4'!#REF!</f>
        <v>#REF!</v>
      </c>
      <c r="E43" s="49" t="e">
        <f>'Приложение 4'!#REF!</f>
        <v>#REF!</v>
      </c>
      <c r="F43" s="181" t="e">
        <f>'Приложение 4'!#REF!</f>
        <v>#REF!</v>
      </c>
      <c r="G43" s="181" t="e">
        <f>'Приложение 4'!#REF!</f>
        <v>#REF!</v>
      </c>
      <c r="H43" s="181" t="e">
        <f>'Приложение 4'!#REF!</f>
        <v>#REF!</v>
      </c>
      <c r="I43" s="36" t="e">
        <f>'Приложение 4'!#REF!</f>
        <v>#REF!</v>
      </c>
      <c r="J43" s="412" t="e">
        <f>'Приложение 4'!#REF!</f>
        <v>#REF!</v>
      </c>
      <c r="K43" s="412" t="e">
        <f>'Приложение 4'!#REF!</f>
        <v>#REF!</v>
      </c>
      <c r="L43" s="412" t="e">
        <f>'Приложение 4'!#REF!</f>
        <v>#REF!</v>
      </c>
    </row>
    <row r="44" spans="1:12" ht="18.75">
      <c r="A44" s="37" t="s">
        <v>699</v>
      </c>
      <c r="B44" s="36"/>
      <c r="C44" s="49">
        <v>1</v>
      </c>
      <c r="D44" s="49">
        <v>4</v>
      </c>
      <c r="E44" s="49">
        <v>91</v>
      </c>
      <c r="F44" s="181" t="s">
        <v>433</v>
      </c>
      <c r="G44" s="181" t="s">
        <v>463</v>
      </c>
      <c r="H44" s="181" t="s">
        <v>697</v>
      </c>
      <c r="I44" s="36"/>
      <c r="J44" s="412" t="e">
        <f>J45</f>
        <v>#REF!</v>
      </c>
      <c r="K44" s="412" t="e">
        <f>K45</f>
        <v>#REF!</v>
      </c>
      <c r="L44" s="412" t="e">
        <f>L45</f>
        <v>#REF!</v>
      </c>
    </row>
    <row r="45" spans="1:12" ht="18.75">
      <c r="A45" s="37" t="s">
        <v>396</v>
      </c>
      <c r="B45" s="36"/>
      <c r="C45" s="49">
        <v>1</v>
      </c>
      <c r="D45" s="49">
        <v>4</v>
      </c>
      <c r="E45" s="49">
        <v>91</v>
      </c>
      <c r="F45" s="181" t="s">
        <v>433</v>
      </c>
      <c r="G45" s="181" t="s">
        <v>463</v>
      </c>
      <c r="H45" s="181" t="s">
        <v>697</v>
      </c>
      <c r="I45" s="36">
        <v>120</v>
      </c>
      <c r="J45" s="412" t="e">
        <f>'Приложение 4'!#REF!</f>
        <v>#REF!</v>
      </c>
      <c r="K45" s="412" t="e">
        <f>'Приложение 4'!#REF!</f>
        <v>#REF!</v>
      </c>
      <c r="L45" s="412" t="e">
        <f>'Приложение 4'!#REF!</f>
        <v>#REF!</v>
      </c>
    </row>
    <row r="46" spans="1:12" s="239" customFormat="1" ht="18.75">
      <c r="A46" s="155" t="s">
        <v>509</v>
      </c>
      <c r="B46" s="176">
        <v>27</v>
      </c>
      <c r="C46" s="177">
        <v>1</v>
      </c>
      <c r="D46" s="177">
        <v>5</v>
      </c>
      <c r="E46" s="177"/>
      <c r="F46" s="179"/>
      <c r="G46" s="179"/>
      <c r="H46" s="179"/>
      <c r="I46" s="176"/>
      <c r="J46" s="411" t="e">
        <f aca="true" t="shared" si="2" ref="J46:L47">J47</f>
        <v>#REF!</v>
      </c>
      <c r="K46" s="411" t="e">
        <f t="shared" si="2"/>
        <v>#REF!</v>
      </c>
      <c r="L46" s="411" t="e">
        <f t="shared" si="2"/>
        <v>#REF!</v>
      </c>
    </row>
    <row r="47" spans="1:12" ht="31.5">
      <c r="A47" s="37" t="s">
        <v>731</v>
      </c>
      <c r="B47" s="36">
        <v>27</v>
      </c>
      <c r="C47" s="49">
        <v>1</v>
      </c>
      <c r="D47" s="49">
        <v>5</v>
      </c>
      <c r="E47" s="49">
        <v>91</v>
      </c>
      <c r="F47" s="181" t="s">
        <v>433</v>
      </c>
      <c r="G47" s="181" t="s">
        <v>463</v>
      </c>
      <c r="H47" s="181" t="s">
        <v>730</v>
      </c>
      <c r="I47" s="36"/>
      <c r="J47" s="412" t="e">
        <f t="shared" si="2"/>
        <v>#REF!</v>
      </c>
      <c r="K47" s="412" t="e">
        <f t="shared" si="2"/>
        <v>#REF!</v>
      </c>
      <c r="L47" s="412" t="e">
        <f t="shared" si="2"/>
        <v>#REF!</v>
      </c>
    </row>
    <row r="48" spans="1:12" ht="18.75">
      <c r="A48" s="37" t="s">
        <v>611</v>
      </c>
      <c r="B48" s="36">
        <v>27</v>
      </c>
      <c r="C48" s="49">
        <v>1</v>
      </c>
      <c r="D48" s="49">
        <v>5</v>
      </c>
      <c r="E48" s="49">
        <v>91</v>
      </c>
      <c r="F48" s="181" t="s">
        <v>433</v>
      </c>
      <c r="G48" s="181" t="s">
        <v>463</v>
      </c>
      <c r="H48" s="181" t="s">
        <v>730</v>
      </c>
      <c r="I48" s="36">
        <v>240</v>
      </c>
      <c r="J48" s="412" t="e">
        <f>'Приложение 4'!#REF!</f>
        <v>#REF!</v>
      </c>
      <c r="K48" s="412" t="e">
        <f>'Приложение 4'!#REF!</f>
        <v>#REF!</v>
      </c>
      <c r="L48" s="412" t="e">
        <f>'Приложение 4'!#REF!</f>
        <v>#REF!</v>
      </c>
    </row>
    <row r="49" spans="1:12" s="239" customFormat="1" ht="31.5">
      <c r="A49" s="155" t="s">
        <v>321</v>
      </c>
      <c r="B49" s="176">
        <v>658</v>
      </c>
      <c r="C49" s="177">
        <v>1</v>
      </c>
      <c r="D49" s="177">
        <v>6</v>
      </c>
      <c r="E49" s="178" t="s">
        <v>397</v>
      </c>
      <c r="F49" s="179" t="s">
        <v>397</v>
      </c>
      <c r="G49" s="179"/>
      <c r="H49" s="179" t="s">
        <v>397</v>
      </c>
      <c r="I49" s="176" t="s">
        <v>397</v>
      </c>
      <c r="J49" s="411" t="e">
        <f>J63+J69+J50</f>
        <v>#REF!</v>
      </c>
      <c r="K49" s="411" t="e">
        <f>K63+K69+K50</f>
        <v>#REF!</v>
      </c>
      <c r="L49" s="411" t="e">
        <f>L63+L69+L50</f>
        <v>#REF!</v>
      </c>
    </row>
    <row r="50" spans="1:15" s="250" customFormat="1" ht="31.5">
      <c r="A50" s="37" t="s">
        <v>808</v>
      </c>
      <c r="B50" s="36">
        <v>661</v>
      </c>
      <c r="C50" s="49">
        <v>1</v>
      </c>
      <c r="D50" s="49">
        <v>6</v>
      </c>
      <c r="E50" s="180" t="s">
        <v>477</v>
      </c>
      <c r="F50" s="181" t="s">
        <v>433</v>
      </c>
      <c r="G50" s="181" t="s">
        <v>463</v>
      </c>
      <c r="H50" s="181" t="s">
        <v>513</v>
      </c>
      <c r="I50" s="31"/>
      <c r="J50" s="413" t="e">
        <f>J51+J55</f>
        <v>#REF!</v>
      </c>
      <c r="K50" s="413" t="e">
        <f>K51+K55</f>
        <v>#REF!</v>
      </c>
      <c r="L50" s="413" t="e">
        <f>L51+L55</f>
        <v>#REF!</v>
      </c>
      <c r="M50" s="377"/>
      <c r="N50" s="377"/>
      <c r="O50" s="377"/>
    </row>
    <row r="51" spans="1:15" s="250" customFormat="1" ht="31.5">
      <c r="A51" s="37" t="s">
        <v>809</v>
      </c>
      <c r="B51" s="36">
        <v>661</v>
      </c>
      <c r="C51" s="49">
        <v>1</v>
      </c>
      <c r="D51" s="49">
        <v>6</v>
      </c>
      <c r="E51" s="180" t="s">
        <v>477</v>
      </c>
      <c r="F51" s="181" t="s">
        <v>436</v>
      </c>
      <c r="G51" s="181" t="s">
        <v>463</v>
      </c>
      <c r="H51" s="181" t="s">
        <v>513</v>
      </c>
      <c r="I51" s="31"/>
      <c r="J51" s="413" t="e">
        <f aca="true" t="shared" si="3" ref="J51:L53">J52</f>
        <v>#REF!</v>
      </c>
      <c r="K51" s="413" t="e">
        <f t="shared" si="3"/>
        <v>#REF!</v>
      </c>
      <c r="L51" s="413" t="e">
        <f t="shared" si="3"/>
        <v>#REF!</v>
      </c>
      <c r="M51" s="377"/>
      <c r="N51" s="377"/>
      <c r="O51" s="377"/>
    </row>
    <row r="52" spans="1:15" s="250" customFormat="1" ht="31.5">
      <c r="A52" s="37" t="s">
        <v>810</v>
      </c>
      <c r="B52" s="36">
        <v>661</v>
      </c>
      <c r="C52" s="49">
        <v>1</v>
      </c>
      <c r="D52" s="49">
        <v>6</v>
      </c>
      <c r="E52" s="180" t="s">
        <v>477</v>
      </c>
      <c r="F52" s="181" t="s">
        <v>436</v>
      </c>
      <c r="G52" s="181" t="s">
        <v>435</v>
      </c>
      <c r="H52" s="181" t="s">
        <v>513</v>
      </c>
      <c r="I52" s="31"/>
      <c r="J52" s="413" t="e">
        <f t="shared" si="3"/>
        <v>#REF!</v>
      </c>
      <c r="K52" s="413" t="e">
        <f t="shared" si="3"/>
        <v>#REF!</v>
      </c>
      <c r="L52" s="413" t="e">
        <f t="shared" si="3"/>
        <v>#REF!</v>
      </c>
      <c r="M52" s="377"/>
      <c r="N52" s="377"/>
      <c r="O52" s="377"/>
    </row>
    <row r="53" spans="1:15" s="250" customFormat="1" ht="18.75">
      <c r="A53" s="37" t="s">
        <v>243</v>
      </c>
      <c r="B53" s="36">
        <v>661</v>
      </c>
      <c r="C53" s="49">
        <v>1</v>
      </c>
      <c r="D53" s="49">
        <v>6</v>
      </c>
      <c r="E53" s="180" t="s">
        <v>477</v>
      </c>
      <c r="F53" s="181" t="s">
        <v>436</v>
      </c>
      <c r="G53" s="181" t="s">
        <v>435</v>
      </c>
      <c r="H53" s="181" t="s">
        <v>571</v>
      </c>
      <c r="I53" s="31"/>
      <c r="J53" s="413" t="e">
        <f t="shared" si="3"/>
        <v>#REF!</v>
      </c>
      <c r="K53" s="413" t="e">
        <f t="shared" si="3"/>
        <v>#REF!</v>
      </c>
      <c r="L53" s="413" t="e">
        <f t="shared" si="3"/>
        <v>#REF!</v>
      </c>
      <c r="M53" s="377"/>
      <c r="N53" s="377"/>
      <c r="O53" s="377"/>
    </row>
    <row r="54" spans="1:15" s="250" customFormat="1" ht="18.75">
      <c r="A54" s="37" t="s">
        <v>611</v>
      </c>
      <c r="B54" s="36">
        <v>661</v>
      </c>
      <c r="C54" s="49">
        <v>1</v>
      </c>
      <c r="D54" s="49">
        <v>6</v>
      </c>
      <c r="E54" s="180" t="s">
        <v>477</v>
      </c>
      <c r="F54" s="181" t="s">
        <v>436</v>
      </c>
      <c r="G54" s="181" t="s">
        <v>435</v>
      </c>
      <c r="H54" s="181" t="s">
        <v>571</v>
      </c>
      <c r="I54" s="31">
        <v>240</v>
      </c>
      <c r="J54" s="413" t="e">
        <f>'Приложение 4'!#REF!</f>
        <v>#REF!</v>
      </c>
      <c r="K54" s="413" t="e">
        <f>'Приложение 4'!#REF!</f>
        <v>#REF!</v>
      </c>
      <c r="L54" s="414" t="e">
        <f>'Приложение 4'!#REF!</f>
        <v>#REF!</v>
      </c>
      <c r="M54" s="377"/>
      <c r="N54" s="377"/>
      <c r="O54" s="377"/>
    </row>
    <row r="55" spans="1:15" s="250" customFormat="1" ht="31.5">
      <c r="A55" s="37" t="s">
        <v>807</v>
      </c>
      <c r="B55" s="36">
        <v>661</v>
      </c>
      <c r="C55" s="49">
        <v>1</v>
      </c>
      <c r="D55" s="49">
        <v>6</v>
      </c>
      <c r="E55" s="180" t="s">
        <v>477</v>
      </c>
      <c r="F55" s="181" t="s">
        <v>430</v>
      </c>
      <c r="G55" s="181" t="s">
        <v>463</v>
      </c>
      <c r="H55" s="181" t="s">
        <v>513</v>
      </c>
      <c r="I55" s="36"/>
      <c r="J55" s="412" t="e">
        <f>J57</f>
        <v>#REF!</v>
      </c>
      <c r="K55" s="412" t="e">
        <f>K57</f>
        <v>#REF!</v>
      </c>
      <c r="L55" s="412" t="e">
        <f>L57</f>
        <v>#REF!</v>
      </c>
      <c r="M55" s="377"/>
      <c r="N55" s="377"/>
      <c r="O55" s="377"/>
    </row>
    <row r="56" spans="1:15" s="250" customFormat="1" ht="63">
      <c r="A56" s="37" t="s">
        <v>806</v>
      </c>
      <c r="B56" s="36"/>
      <c r="C56" s="49">
        <v>1</v>
      </c>
      <c r="D56" s="49">
        <v>6</v>
      </c>
      <c r="E56" s="180" t="s">
        <v>477</v>
      </c>
      <c r="F56" s="181" t="s">
        <v>430</v>
      </c>
      <c r="G56" s="181" t="s">
        <v>435</v>
      </c>
      <c r="H56" s="181" t="s">
        <v>513</v>
      </c>
      <c r="I56" s="31"/>
      <c r="J56" s="413" t="e">
        <f>J57</f>
        <v>#REF!</v>
      </c>
      <c r="K56" s="413" t="e">
        <f>K57</f>
        <v>#REF!</v>
      </c>
      <c r="L56" s="413" t="e">
        <f>L57</f>
        <v>#REF!</v>
      </c>
      <c r="M56" s="377"/>
      <c r="N56" s="377"/>
      <c r="O56" s="377"/>
    </row>
    <row r="57" spans="1:15" s="250" customFormat="1" ht="18.75">
      <c r="A57" s="37" t="s">
        <v>243</v>
      </c>
      <c r="B57" s="36">
        <v>661</v>
      </c>
      <c r="C57" s="49">
        <v>1</v>
      </c>
      <c r="D57" s="49">
        <v>6</v>
      </c>
      <c r="E57" s="49">
        <v>11</v>
      </c>
      <c r="F57" s="181" t="s">
        <v>430</v>
      </c>
      <c r="G57" s="181" t="s">
        <v>435</v>
      </c>
      <c r="H57" s="181" t="s">
        <v>571</v>
      </c>
      <c r="I57" s="31" t="s">
        <v>397</v>
      </c>
      <c r="J57" s="413" t="e">
        <f>SUM(J58:J62)</f>
        <v>#REF!</v>
      </c>
      <c r="K57" s="413" t="e">
        <f>SUM(K58:K62)</f>
        <v>#REF!</v>
      </c>
      <c r="L57" s="413" t="e">
        <f>SUM(L58:L62)</f>
        <v>#REF!</v>
      </c>
      <c r="M57" s="377"/>
      <c r="N57" s="377"/>
      <c r="O57" s="377"/>
    </row>
    <row r="58" spans="1:15" s="250" customFormat="1" ht="18.75">
      <c r="A58" s="37" t="s">
        <v>396</v>
      </c>
      <c r="B58" s="36">
        <v>661</v>
      </c>
      <c r="C58" s="32">
        <v>1</v>
      </c>
      <c r="D58" s="49">
        <v>6</v>
      </c>
      <c r="E58" s="49">
        <v>11</v>
      </c>
      <c r="F58" s="181" t="s">
        <v>430</v>
      </c>
      <c r="G58" s="181" t="s">
        <v>435</v>
      </c>
      <c r="H58" s="181" t="s">
        <v>571</v>
      </c>
      <c r="I58" s="31">
        <v>120</v>
      </c>
      <c r="J58" s="413" t="e">
        <f>'Приложение 4'!#REF!</f>
        <v>#REF!</v>
      </c>
      <c r="K58" s="415" t="e">
        <f>'Приложение 4'!#REF!</f>
        <v>#REF!</v>
      </c>
      <c r="L58" s="412" t="e">
        <f>'Приложение 4'!#REF!</f>
        <v>#REF!</v>
      </c>
      <c r="M58" s="377"/>
      <c r="N58" s="377"/>
      <c r="O58" s="377"/>
    </row>
    <row r="59" spans="1:15" s="250" customFormat="1" ht="18.75">
      <c r="A59" s="30" t="s">
        <v>611</v>
      </c>
      <c r="B59" s="31">
        <v>661</v>
      </c>
      <c r="C59" s="64">
        <v>1</v>
      </c>
      <c r="D59" s="49">
        <v>6</v>
      </c>
      <c r="E59" s="49">
        <v>11</v>
      </c>
      <c r="F59" s="181" t="s">
        <v>430</v>
      </c>
      <c r="G59" s="181" t="s">
        <v>435</v>
      </c>
      <c r="H59" s="181" t="s">
        <v>571</v>
      </c>
      <c r="I59" s="31">
        <v>240</v>
      </c>
      <c r="J59" s="412" t="e">
        <f>'Приложение 4'!#REF!</f>
        <v>#REF!</v>
      </c>
      <c r="K59" s="412" t="e">
        <f>'Приложение 4'!#REF!</f>
        <v>#REF!</v>
      </c>
      <c r="L59" s="412" t="e">
        <f>'Приложение 4'!#REF!</f>
        <v>#REF!</v>
      </c>
      <c r="M59" s="377"/>
      <c r="N59" s="377"/>
      <c r="O59" s="377"/>
    </row>
    <row r="60" spans="1:15" s="103" customFormat="1" ht="18.75" hidden="1">
      <c r="A60" s="37" t="s">
        <v>617</v>
      </c>
      <c r="B60" s="36">
        <v>661</v>
      </c>
      <c r="C60" s="49">
        <v>1</v>
      </c>
      <c r="D60" s="49">
        <v>6</v>
      </c>
      <c r="E60" s="180" t="s">
        <v>477</v>
      </c>
      <c r="F60" s="181" t="s">
        <v>430</v>
      </c>
      <c r="G60" s="181" t="s">
        <v>435</v>
      </c>
      <c r="H60" s="181" t="s">
        <v>571</v>
      </c>
      <c r="I60" s="36">
        <v>320</v>
      </c>
      <c r="J60" s="412" t="e">
        <f>'Приложение 4'!#REF!</f>
        <v>#REF!</v>
      </c>
      <c r="K60" s="412" t="e">
        <f>'Приложение 4'!#REF!</f>
        <v>#REF!</v>
      </c>
      <c r="L60" s="412" t="e">
        <f>'Приложение 4'!#REF!</f>
        <v>#REF!</v>
      </c>
      <c r="M60" s="377"/>
      <c r="N60" s="377"/>
      <c r="O60" s="377"/>
    </row>
    <row r="61" spans="1:15" s="103" customFormat="1" ht="18.75" hidden="1">
      <c r="A61" s="37" t="s">
        <v>622</v>
      </c>
      <c r="B61" s="36">
        <v>661</v>
      </c>
      <c r="C61" s="49">
        <v>1</v>
      </c>
      <c r="D61" s="49">
        <v>6</v>
      </c>
      <c r="E61" s="180" t="s">
        <v>477</v>
      </c>
      <c r="F61" s="181" t="s">
        <v>430</v>
      </c>
      <c r="G61" s="181" t="s">
        <v>435</v>
      </c>
      <c r="H61" s="181" t="s">
        <v>571</v>
      </c>
      <c r="I61" s="36">
        <v>830</v>
      </c>
      <c r="J61" s="412" t="e">
        <f>'Приложение 4'!#REF!</f>
        <v>#REF!</v>
      </c>
      <c r="K61" s="412" t="e">
        <f>'Приложение 4'!#REF!</f>
        <v>#REF!</v>
      </c>
      <c r="L61" s="412" t="e">
        <f>'Приложение 4'!#REF!</f>
        <v>#REF!</v>
      </c>
      <c r="M61" s="377"/>
      <c r="N61" s="377"/>
      <c r="O61" s="377"/>
    </row>
    <row r="62" spans="1:15" s="103" customFormat="1" ht="18.75">
      <c r="A62" s="37" t="s">
        <v>612</v>
      </c>
      <c r="B62" s="36">
        <v>661</v>
      </c>
      <c r="C62" s="49">
        <v>1</v>
      </c>
      <c r="D62" s="49">
        <v>6</v>
      </c>
      <c r="E62" s="180" t="s">
        <v>477</v>
      </c>
      <c r="F62" s="181" t="s">
        <v>430</v>
      </c>
      <c r="G62" s="181" t="s">
        <v>435</v>
      </c>
      <c r="H62" s="181" t="s">
        <v>571</v>
      </c>
      <c r="I62" s="36">
        <v>850</v>
      </c>
      <c r="J62" s="412" t="e">
        <f>'Приложение 4'!#REF!</f>
        <v>#REF!</v>
      </c>
      <c r="K62" s="412" t="e">
        <f>'Приложение 4'!#REF!</f>
        <v>#REF!</v>
      </c>
      <c r="L62" s="412" t="e">
        <f>'Приложение 4'!#REF!</f>
        <v>#REF!</v>
      </c>
      <c r="M62" s="377"/>
      <c r="N62" s="377"/>
      <c r="O62" s="377"/>
    </row>
    <row r="63" spans="1:15" ht="18.75">
      <c r="A63" s="37" t="s">
        <v>243</v>
      </c>
      <c r="B63" s="36">
        <v>658</v>
      </c>
      <c r="C63" s="49">
        <v>1</v>
      </c>
      <c r="D63" s="49">
        <v>6</v>
      </c>
      <c r="E63" s="49" t="s">
        <v>460</v>
      </c>
      <c r="F63" s="181" t="s">
        <v>433</v>
      </c>
      <c r="G63" s="181" t="s">
        <v>463</v>
      </c>
      <c r="H63" s="181" t="s">
        <v>571</v>
      </c>
      <c r="I63" s="36" t="s">
        <v>397</v>
      </c>
      <c r="J63" s="412" t="e">
        <f>J64+J65+J67+J68+J66</f>
        <v>#REF!</v>
      </c>
      <c r="K63" s="412" t="e">
        <f>K64+K65+K67+K68+K66</f>
        <v>#REF!</v>
      </c>
      <c r="L63" s="412" t="e">
        <f>L64+L65+L67+L68+L66</f>
        <v>#REF!</v>
      </c>
      <c r="M63" s="352"/>
      <c r="N63" s="352"/>
      <c r="O63" s="352"/>
    </row>
    <row r="64" spans="1:12" ht="18.75">
      <c r="A64" s="37" t="s">
        <v>396</v>
      </c>
      <c r="B64" s="31">
        <v>658</v>
      </c>
      <c r="C64" s="32">
        <v>1</v>
      </c>
      <c r="D64" s="49">
        <v>6</v>
      </c>
      <c r="E64" s="49">
        <v>91</v>
      </c>
      <c r="F64" s="181" t="s">
        <v>433</v>
      </c>
      <c r="G64" s="181" t="s">
        <v>463</v>
      </c>
      <c r="H64" s="181" t="s">
        <v>571</v>
      </c>
      <c r="I64" s="36">
        <v>120</v>
      </c>
      <c r="J64" s="412" t="e">
        <f>'Приложение 4'!#REF!</f>
        <v>#REF!</v>
      </c>
      <c r="K64" s="412" t="e">
        <f>'Приложение 4'!#REF!</f>
        <v>#REF!</v>
      </c>
      <c r="L64" s="412" t="e">
        <f>'Приложение 4'!#REF!</f>
        <v>#REF!</v>
      </c>
    </row>
    <row r="65" spans="1:12" ht="18.75">
      <c r="A65" s="30" t="s">
        <v>611</v>
      </c>
      <c r="B65" s="34">
        <v>658</v>
      </c>
      <c r="C65" s="32">
        <v>1</v>
      </c>
      <c r="D65" s="49">
        <v>6</v>
      </c>
      <c r="E65" s="49">
        <v>91</v>
      </c>
      <c r="F65" s="181" t="s">
        <v>433</v>
      </c>
      <c r="G65" s="181" t="s">
        <v>463</v>
      </c>
      <c r="H65" s="181" t="s">
        <v>571</v>
      </c>
      <c r="I65" s="31">
        <v>240</v>
      </c>
      <c r="J65" s="412" t="e">
        <f>'Приложение 4'!#REF!</f>
        <v>#REF!</v>
      </c>
      <c r="K65" s="412" t="e">
        <f>'Приложение 4'!#REF!</f>
        <v>#REF!</v>
      </c>
      <c r="L65" s="412" t="e">
        <f>'Приложение 4'!#REF!</f>
        <v>#REF!</v>
      </c>
    </row>
    <row r="66" spans="1:12" ht="18.75" hidden="1">
      <c r="A66" s="30" t="s">
        <v>617</v>
      </c>
      <c r="B66" s="34"/>
      <c r="C66" s="32">
        <v>1</v>
      </c>
      <c r="D66" s="49">
        <v>6</v>
      </c>
      <c r="E66" s="49">
        <v>91</v>
      </c>
      <c r="F66" s="181" t="s">
        <v>433</v>
      </c>
      <c r="G66" s="181" t="s">
        <v>463</v>
      </c>
      <c r="H66" s="181" t="s">
        <v>571</v>
      </c>
      <c r="I66" s="31">
        <v>320</v>
      </c>
      <c r="J66" s="412"/>
      <c r="K66" s="412"/>
      <c r="L66" s="416"/>
    </row>
    <row r="67" spans="1:12" ht="18.75" hidden="1">
      <c r="A67" s="70" t="s">
        <v>623</v>
      </c>
      <c r="B67" s="62">
        <v>658</v>
      </c>
      <c r="C67" s="29">
        <v>1</v>
      </c>
      <c r="D67" s="23">
        <v>6</v>
      </c>
      <c r="E67" s="23">
        <v>91</v>
      </c>
      <c r="F67" s="195" t="s">
        <v>433</v>
      </c>
      <c r="G67" s="195" t="s">
        <v>463</v>
      </c>
      <c r="H67" s="195" t="s">
        <v>571</v>
      </c>
      <c r="I67" s="71">
        <v>830</v>
      </c>
      <c r="J67" s="417" t="e">
        <f>'Приложение 4'!#REF!+'Приложение 4'!#REF!</f>
        <v>#REF!</v>
      </c>
      <c r="K67" s="417" t="e">
        <f>'Приложение 4'!#REF!+'Приложение 4'!#REF!</f>
        <v>#REF!</v>
      </c>
      <c r="L67" s="417" t="e">
        <f>'Приложение 4'!#REF!+'Приложение 4'!#REF!</f>
        <v>#REF!</v>
      </c>
    </row>
    <row r="68" spans="1:12" ht="18.75">
      <c r="A68" s="85" t="s">
        <v>612</v>
      </c>
      <c r="B68" s="34">
        <v>658</v>
      </c>
      <c r="C68" s="32">
        <v>1</v>
      </c>
      <c r="D68" s="49">
        <v>6</v>
      </c>
      <c r="E68" s="49">
        <v>91</v>
      </c>
      <c r="F68" s="181" t="s">
        <v>433</v>
      </c>
      <c r="G68" s="181" t="s">
        <v>463</v>
      </c>
      <c r="H68" s="181" t="s">
        <v>571</v>
      </c>
      <c r="I68" s="31">
        <v>850</v>
      </c>
      <c r="J68" s="412" t="e">
        <f>'Приложение 4'!#REF!</f>
        <v>#REF!</v>
      </c>
      <c r="K68" s="412" t="e">
        <f>'Приложение 4'!#REF!</f>
        <v>#REF!</v>
      </c>
      <c r="L68" s="412" t="e">
        <f>'Приложение 4'!#REF!</f>
        <v>#REF!</v>
      </c>
    </row>
    <row r="69" spans="1:12" ht="18.75">
      <c r="A69" s="37" t="s">
        <v>842</v>
      </c>
      <c r="B69" s="36">
        <v>658</v>
      </c>
      <c r="C69" s="32">
        <v>1</v>
      </c>
      <c r="D69" s="49">
        <v>6</v>
      </c>
      <c r="E69" s="49">
        <v>91</v>
      </c>
      <c r="F69" s="181" t="s">
        <v>433</v>
      </c>
      <c r="G69" s="181" t="s">
        <v>463</v>
      </c>
      <c r="H69" s="181" t="s">
        <v>841</v>
      </c>
      <c r="I69" s="36"/>
      <c r="J69" s="412" t="e">
        <f>J70+J71+J72</f>
        <v>#REF!</v>
      </c>
      <c r="K69" s="412" t="e">
        <f>K70+K71+K72</f>
        <v>#REF!</v>
      </c>
      <c r="L69" s="412" t="e">
        <f>L70+L71+L72</f>
        <v>#REF!</v>
      </c>
    </row>
    <row r="70" spans="1:12" ht="18.75">
      <c r="A70" s="37" t="s">
        <v>396</v>
      </c>
      <c r="B70" s="36">
        <v>658</v>
      </c>
      <c r="C70" s="32">
        <v>1</v>
      </c>
      <c r="D70" s="49">
        <v>6</v>
      </c>
      <c r="E70" s="49">
        <v>91</v>
      </c>
      <c r="F70" s="181" t="s">
        <v>433</v>
      </c>
      <c r="G70" s="181" t="s">
        <v>463</v>
      </c>
      <c r="H70" s="181" t="s">
        <v>841</v>
      </c>
      <c r="I70" s="36">
        <v>120</v>
      </c>
      <c r="J70" s="412" t="e">
        <f>'Приложение 4'!#REF!</f>
        <v>#REF!</v>
      </c>
      <c r="K70" s="412" t="e">
        <f>'Приложение 4'!#REF!</f>
        <v>#REF!</v>
      </c>
      <c r="L70" s="412" t="e">
        <f>'Приложение 4'!#REF!</f>
        <v>#REF!</v>
      </c>
    </row>
    <row r="71" spans="1:12" ht="18.75">
      <c r="A71" s="37" t="s">
        <v>611</v>
      </c>
      <c r="B71" s="36">
        <v>658</v>
      </c>
      <c r="C71" s="32">
        <v>1</v>
      </c>
      <c r="D71" s="49">
        <v>6</v>
      </c>
      <c r="E71" s="49">
        <v>91</v>
      </c>
      <c r="F71" s="181" t="s">
        <v>433</v>
      </c>
      <c r="G71" s="181" t="s">
        <v>463</v>
      </c>
      <c r="H71" s="181" t="s">
        <v>841</v>
      </c>
      <c r="I71" s="36">
        <v>240</v>
      </c>
      <c r="J71" s="412" t="e">
        <f>'Приложение 4'!#REF!</f>
        <v>#REF!</v>
      </c>
      <c r="K71" s="412" t="e">
        <f>'Приложение 4'!#REF!</f>
        <v>#REF!</v>
      </c>
      <c r="L71" s="412" t="e">
        <f>'Приложение 4'!#REF!</f>
        <v>#REF!</v>
      </c>
    </row>
    <row r="72" spans="1:15" s="239" customFormat="1" ht="18.75" hidden="1">
      <c r="A72" s="37" t="s">
        <v>612</v>
      </c>
      <c r="B72" s="36">
        <v>658</v>
      </c>
      <c r="C72" s="32">
        <v>1</v>
      </c>
      <c r="D72" s="49">
        <v>6</v>
      </c>
      <c r="E72" s="49">
        <v>91</v>
      </c>
      <c r="F72" s="181" t="s">
        <v>433</v>
      </c>
      <c r="G72" s="181" t="s">
        <v>463</v>
      </c>
      <c r="H72" s="181" t="s">
        <v>841</v>
      </c>
      <c r="I72" s="36">
        <v>850</v>
      </c>
      <c r="J72" s="412"/>
      <c r="K72" s="412">
        <v>0</v>
      </c>
      <c r="L72" s="412">
        <v>0</v>
      </c>
      <c r="M72" s="39"/>
      <c r="N72" s="39"/>
      <c r="O72" s="39"/>
    </row>
    <row r="73" spans="1:15" ht="18.75">
      <c r="A73" s="155" t="s">
        <v>320</v>
      </c>
      <c r="B73" s="176">
        <v>27</v>
      </c>
      <c r="C73" s="240">
        <v>1</v>
      </c>
      <c r="D73" s="177">
        <v>11</v>
      </c>
      <c r="E73" s="178" t="s">
        <v>397</v>
      </c>
      <c r="F73" s="179" t="s">
        <v>397</v>
      </c>
      <c r="G73" s="179"/>
      <c r="H73" s="179" t="s">
        <v>397</v>
      </c>
      <c r="I73" s="176" t="s">
        <v>397</v>
      </c>
      <c r="J73" s="411" t="e">
        <f aca="true" t="shared" si="4" ref="J73:L75">J74</f>
        <v>#REF!</v>
      </c>
      <c r="K73" s="411" t="e">
        <f t="shared" si="4"/>
        <v>#REF!</v>
      </c>
      <c r="L73" s="411" t="e">
        <f t="shared" si="4"/>
        <v>#REF!</v>
      </c>
      <c r="M73" s="239"/>
      <c r="N73" s="239"/>
      <c r="O73" s="239"/>
    </row>
    <row r="74" spans="1:12" ht="18.75">
      <c r="A74" s="37" t="s">
        <v>320</v>
      </c>
      <c r="B74" s="36">
        <v>27</v>
      </c>
      <c r="C74" s="32">
        <v>1</v>
      </c>
      <c r="D74" s="49">
        <v>11</v>
      </c>
      <c r="E74" s="180">
        <v>70</v>
      </c>
      <c r="F74" s="181">
        <v>0</v>
      </c>
      <c r="G74" s="181" t="s">
        <v>463</v>
      </c>
      <c r="H74" s="181" t="s">
        <v>513</v>
      </c>
      <c r="I74" s="36" t="s">
        <v>397</v>
      </c>
      <c r="J74" s="412" t="e">
        <f t="shared" si="4"/>
        <v>#REF!</v>
      </c>
      <c r="K74" s="412" t="e">
        <f t="shared" si="4"/>
        <v>#REF!</v>
      </c>
      <c r="L74" s="412" t="e">
        <f t="shared" si="4"/>
        <v>#REF!</v>
      </c>
    </row>
    <row r="75" spans="1:12" ht="18.75">
      <c r="A75" s="37" t="s">
        <v>271</v>
      </c>
      <c r="B75" s="36">
        <v>27</v>
      </c>
      <c r="C75" s="32">
        <v>1</v>
      </c>
      <c r="D75" s="49">
        <v>11</v>
      </c>
      <c r="E75" s="180" t="s">
        <v>244</v>
      </c>
      <c r="F75" s="181" t="s">
        <v>466</v>
      </c>
      <c r="G75" s="181" t="s">
        <v>463</v>
      </c>
      <c r="H75" s="181" t="s">
        <v>513</v>
      </c>
      <c r="I75" s="36" t="s">
        <v>397</v>
      </c>
      <c r="J75" s="412" t="e">
        <f t="shared" si="4"/>
        <v>#REF!</v>
      </c>
      <c r="K75" s="412" t="e">
        <f t="shared" si="4"/>
        <v>#REF!</v>
      </c>
      <c r="L75" s="412" t="e">
        <f t="shared" si="4"/>
        <v>#REF!</v>
      </c>
    </row>
    <row r="76" spans="1:15" s="239" customFormat="1" ht="18.75">
      <c r="A76" s="30" t="s">
        <v>420</v>
      </c>
      <c r="B76" s="34">
        <v>27</v>
      </c>
      <c r="C76" s="32">
        <v>1</v>
      </c>
      <c r="D76" s="49">
        <v>11</v>
      </c>
      <c r="E76" s="180" t="s">
        <v>244</v>
      </c>
      <c r="F76" s="181" t="s">
        <v>466</v>
      </c>
      <c r="G76" s="181" t="s">
        <v>463</v>
      </c>
      <c r="H76" s="181" t="s">
        <v>513</v>
      </c>
      <c r="I76" s="31">
        <v>870</v>
      </c>
      <c r="J76" s="413" t="e">
        <f>'Приложение 4'!#REF!</f>
        <v>#REF!</v>
      </c>
      <c r="K76" s="413" t="e">
        <f>'Приложение 4'!#REF!</f>
        <v>#REF!</v>
      </c>
      <c r="L76" s="413" t="e">
        <f>'Приложение 4'!#REF!</f>
        <v>#REF!</v>
      </c>
      <c r="M76" s="39"/>
      <c r="N76" s="39"/>
      <c r="O76" s="39"/>
    </row>
    <row r="77" spans="1:15" ht="18.75">
      <c r="A77" s="155" t="s">
        <v>400</v>
      </c>
      <c r="B77" s="35">
        <v>27</v>
      </c>
      <c r="C77" s="240">
        <v>1</v>
      </c>
      <c r="D77" s="177">
        <v>13</v>
      </c>
      <c r="E77" s="178"/>
      <c r="F77" s="179"/>
      <c r="G77" s="179"/>
      <c r="H77" s="179"/>
      <c r="I77" s="35"/>
      <c r="J77" s="418" t="e">
        <f>J78+J103+J107+J112+J116+J119+J122+J133+J139+J125+J128+J89+J131+J114</f>
        <v>#REF!</v>
      </c>
      <c r="K77" s="418" t="e">
        <f>K78+K103+K107+K112+K116+K119+K122+K133+K139+K125+K128+K89</f>
        <v>#REF!</v>
      </c>
      <c r="L77" s="418" t="e">
        <f>L78+L103+L107+L112+L116+L119+L122+L133+L139+L125+L128+L89</f>
        <v>#REF!</v>
      </c>
      <c r="M77" s="239"/>
      <c r="N77" s="239"/>
      <c r="O77" s="239"/>
    </row>
    <row r="78" spans="1:12" ht="31.5">
      <c r="A78" s="27" t="s">
        <v>802</v>
      </c>
      <c r="B78" s="31">
        <v>27</v>
      </c>
      <c r="C78" s="32">
        <v>1</v>
      </c>
      <c r="D78" s="49">
        <v>13</v>
      </c>
      <c r="E78" s="180" t="s">
        <v>473</v>
      </c>
      <c r="F78" s="181" t="s">
        <v>433</v>
      </c>
      <c r="G78" s="181" t="s">
        <v>463</v>
      </c>
      <c r="H78" s="181" t="s">
        <v>513</v>
      </c>
      <c r="I78" s="31"/>
      <c r="J78" s="413" t="e">
        <f>J79+J86+J83</f>
        <v>#REF!</v>
      </c>
      <c r="K78" s="413" t="e">
        <f>K79+K86+K83</f>
        <v>#REF!</v>
      </c>
      <c r="L78" s="413" t="e">
        <f>L79+L86+L83</f>
        <v>#REF!</v>
      </c>
    </row>
    <row r="79" spans="1:12" ht="18.75">
      <c r="A79" s="27" t="s">
        <v>800</v>
      </c>
      <c r="B79" s="34">
        <v>27</v>
      </c>
      <c r="C79" s="32">
        <v>1</v>
      </c>
      <c r="D79" s="49">
        <v>13</v>
      </c>
      <c r="E79" s="180" t="s">
        <v>473</v>
      </c>
      <c r="F79" s="181" t="s">
        <v>433</v>
      </c>
      <c r="G79" s="181" t="s">
        <v>435</v>
      </c>
      <c r="H79" s="181" t="s">
        <v>513</v>
      </c>
      <c r="I79" s="31"/>
      <c r="J79" s="413" t="e">
        <f>J80</f>
        <v>#REF!</v>
      </c>
      <c r="K79" s="413" t="e">
        <f>K80</f>
        <v>#REF!</v>
      </c>
      <c r="L79" s="413" t="e">
        <f>L80</f>
        <v>#REF!</v>
      </c>
    </row>
    <row r="80" spans="1:12" ht="31.5">
      <c r="A80" s="28" t="s">
        <v>849</v>
      </c>
      <c r="B80" s="34">
        <v>27</v>
      </c>
      <c r="C80" s="32">
        <v>1</v>
      </c>
      <c r="D80" s="49">
        <v>13</v>
      </c>
      <c r="E80" s="180" t="s">
        <v>473</v>
      </c>
      <c r="F80" s="181" t="s">
        <v>433</v>
      </c>
      <c r="G80" s="181" t="s">
        <v>435</v>
      </c>
      <c r="H80" s="181" t="s">
        <v>850</v>
      </c>
      <c r="I80" s="31"/>
      <c r="J80" s="413" t="e">
        <f>J81+J82</f>
        <v>#REF!</v>
      </c>
      <c r="K80" s="413" t="e">
        <f>K81+K82</f>
        <v>#REF!</v>
      </c>
      <c r="L80" s="413" t="e">
        <f>L81+L82</f>
        <v>#REF!</v>
      </c>
    </row>
    <row r="81" spans="1:12" ht="18.75">
      <c r="A81" s="28" t="s">
        <v>611</v>
      </c>
      <c r="B81" s="34">
        <v>27</v>
      </c>
      <c r="C81" s="32">
        <v>1</v>
      </c>
      <c r="D81" s="49">
        <v>13</v>
      </c>
      <c r="E81" s="180" t="s">
        <v>473</v>
      </c>
      <c r="F81" s="181" t="s">
        <v>433</v>
      </c>
      <c r="G81" s="181" t="s">
        <v>435</v>
      </c>
      <c r="H81" s="181" t="s">
        <v>850</v>
      </c>
      <c r="I81" s="31">
        <v>240</v>
      </c>
      <c r="J81" s="413" t="e">
        <f>'Приложение 4'!#REF!</f>
        <v>#REF!</v>
      </c>
      <c r="K81" s="413" t="e">
        <f>'Приложение 4'!#REF!</f>
        <v>#REF!</v>
      </c>
      <c r="L81" s="413" t="e">
        <f>'Приложение 4'!#REF!</f>
        <v>#REF!</v>
      </c>
    </row>
    <row r="82" spans="1:12" ht="18.75">
      <c r="A82" s="30" t="s">
        <v>504</v>
      </c>
      <c r="B82" s="31">
        <v>27</v>
      </c>
      <c r="C82" s="32">
        <v>1</v>
      </c>
      <c r="D82" s="49">
        <v>13</v>
      </c>
      <c r="E82" s="180" t="s">
        <v>473</v>
      </c>
      <c r="F82" s="181" t="s">
        <v>433</v>
      </c>
      <c r="G82" s="181" t="s">
        <v>435</v>
      </c>
      <c r="H82" s="181" t="s">
        <v>850</v>
      </c>
      <c r="I82" s="31">
        <v>340</v>
      </c>
      <c r="J82" s="412" t="e">
        <f>'Приложение 4'!#REF!+'Приложение 4'!#REF!</f>
        <v>#REF!</v>
      </c>
      <c r="K82" s="412" t="e">
        <f>'Приложение 4'!#REF!</f>
        <v>#REF!</v>
      </c>
      <c r="L82" s="412" t="e">
        <f>'Приложение 4'!#REF!</f>
        <v>#REF!</v>
      </c>
    </row>
    <row r="83" spans="1:12" ht="18.75">
      <c r="A83" s="21" t="s">
        <v>801</v>
      </c>
      <c r="B83" s="31">
        <v>27</v>
      </c>
      <c r="C83" s="32">
        <v>1</v>
      </c>
      <c r="D83" s="49">
        <v>13</v>
      </c>
      <c r="E83" s="180" t="s">
        <v>473</v>
      </c>
      <c r="F83" s="181" t="s">
        <v>433</v>
      </c>
      <c r="G83" s="181" t="s">
        <v>472</v>
      </c>
      <c r="H83" s="181" t="s">
        <v>513</v>
      </c>
      <c r="I83" s="31"/>
      <c r="J83" s="412" t="e">
        <f aca="true" t="shared" si="5" ref="J83:L84">J84</f>
        <v>#REF!</v>
      </c>
      <c r="K83" s="412" t="e">
        <f t="shared" si="5"/>
        <v>#REF!</v>
      </c>
      <c r="L83" s="412" t="e">
        <f t="shared" si="5"/>
        <v>#REF!</v>
      </c>
    </row>
    <row r="84" spans="1:12" ht="31.5">
      <c r="A84" s="30" t="s">
        <v>849</v>
      </c>
      <c r="B84" s="31">
        <v>27</v>
      </c>
      <c r="C84" s="32">
        <v>1</v>
      </c>
      <c r="D84" s="49">
        <v>13</v>
      </c>
      <c r="E84" s="180" t="s">
        <v>473</v>
      </c>
      <c r="F84" s="181" t="s">
        <v>433</v>
      </c>
      <c r="G84" s="181" t="s">
        <v>472</v>
      </c>
      <c r="H84" s="181" t="s">
        <v>850</v>
      </c>
      <c r="I84" s="31"/>
      <c r="J84" s="412" t="e">
        <f t="shared" si="5"/>
        <v>#REF!</v>
      </c>
      <c r="K84" s="412" t="e">
        <f t="shared" si="5"/>
        <v>#REF!</v>
      </c>
      <c r="L84" s="412" t="e">
        <f t="shared" si="5"/>
        <v>#REF!</v>
      </c>
    </row>
    <row r="85" spans="1:12" ht="18.75">
      <c r="A85" s="30" t="s">
        <v>611</v>
      </c>
      <c r="B85" s="31">
        <v>27</v>
      </c>
      <c r="C85" s="32">
        <v>1</v>
      </c>
      <c r="D85" s="49">
        <v>13</v>
      </c>
      <c r="E85" s="180" t="s">
        <v>473</v>
      </c>
      <c r="F85" s="181" t="s">
        <v>433</v>
      </c>
      <c r="G85" s="181" t="s">
        <v>472</v>
      </c>
      <c r="H85" s="181" t="s">
        <v>850</v>
      </c>
      <c r="I85" s="31">
        <v>240</v>
      </c>
      <c r="J85" s="412" t="e">
        <f>'Приложение 4'!#REF!</f>
        <v>#REF!</v>
      </c>
      <c r="K85" s="412" t="e">
        <f>'Приложение 4'!#REF!</f>
        <v>#REF!</v>
      </c>
      <c r="L85" s="412" t="e">
        <f>'Приложение 4'!#REF!</f>
        <v>#REF!</v>
      </c>
    </row>
    <row r="86" spans="1:12" ht="47.25" hidden="1">
      <c r="A86" s="30" t="s">
        <v>349</v>
      </c>
      <c r="B86" s="31"/>
      <c r="C86" s="32">
        <v>1</v>
      </c>
      <c r="D86" s="49">
        <v>13</v>
      </c>
      <c r="E86" s="180" t="s">
        <v>473</v>
      </c>
      <c r="F86" s="181" t="s">
        <v>433</v>
      </c>
      <c r="G86" s="181" t="s">
        <v>473</v>
      </c>
      <c r="H86" s="181" t="s">
        <v>513</v>
      </c>
      <c r="I86" s="31"/>
      <c r="J86" s="412" t="e">
        <f aca="true" t="shared" si="6" ref="J86:L87">J87</f>
        <v>#REF!</v>
      </c>
      <c r="K86" s="412" t="e">
        <f t="shared" si="6"/>
        <v>#REF!</v>
      </c>
      <c r="L86" s="412" t="e">
        <f t="shared" si="6"/>
        <v>#REF!</v>
      </c>
    </row>
    <row r="87" spans="1:12" ht="31.5" hidden="1">
      <c r="A87" s="30" t="s">
        <v>849</v>
      </c>
      <c r="B87" s="31"/>
      <c r="C87" s="32">
        <v>1</v>
      </c>
      <c r="D87" s="49">
        <v>13</v>
      </c>
      <c r="E87" s="180" t="s">
        <v>473</v>
      </c>
      <c r="F87" s="181" t="s">
        <v>433</v>
      </c>
      <c r="G87" s="181" t="s">
        <v>473</v>
      </c>
      <c r="H87" s="181" t="s">
        <v>850</v>
      </c>
      <c r="I87" s="31"/>
      <c r="J87" s="412" t="e">
        <f t="shared" si="6"/>
        <v>#REF!</v>
      </c>
      <c r="K87" s="412" t="e">
        <f t="shared" si="6"/>
        <v>#REF!</v>
      </c>
      <c r="L87" s="412" t="e">
        <f t="shared" si="6"/>
        <v>#REF!</v>
      </c>
    </row>
    <row r="88" spans="1:12" ht="18.75" hidden="1">
      <c r="A88" s="30" t="s">
        <v>615</v>
      </c>
      <c r="B88" s="31">
        <v>27</v>
      </c>
      <c r="C88" s="32">
        <v>1</v>
      </c>
      <c r="D88" s="49">
        <v>13</v>
      </c>
      <c r="E88" s="180" t="s">
        <v>473</v>
      </c>
      <c r="F88" s="181" t="s">
        <v>433</v>
      </c>
      <c r="G88" s="181" t="s">
        <v>473</v>
      </c>
      <c r="H88" s="181" t="s">
        <v>850</v>
      </c>
      <c r="I88" s="31">
        <v>310</v>
      </c>
      <c r="J88" s="412" t="e">
        <f>'Приложение 4'!#REF!</f>
        <v>#REF!</v>
      </c>
      <c r="K88" s="412" t="e">
        <f>'Приложение 4'!#REF!</f>
        <v>#REF!</v>
      </c>
      <c r="L88" s="412" t="e">
        <f>'Приложение 4'!#REF!</f>
        <v>#REF!</v>
      </c>
    </row>
    <row r="89" spans="1:12" s="103" customFormat="1" ht="31.5">
      <c r="A89" s="37" t="s">
        <v>808</v>
      </c>
      <c r="B89" s="36">
        <v>661</v>
      </c>
      <c r="C89" s="49">
        <v>1</v>
      </c>
      <c r="D89" s="49">
        <v>13</v>
      </c>
      <c r="E89" s="180" t="s">
        <v>477</v>
      </c>
      <c r="F89" s="181" t="s">
        <v>433</v>
      </c>
      <c r="G89" s="181" t="s">
        <v>463</v>
      </c>
      <c r="H89" s="181" t="s">
        <v>513</v>
      </c>
      <c r="I89" s="31"/>
      <c r="J89" s="413" t="e">
        <f aca="true" t="shared" si="7" ref="J89:L92">J90</f>
        <v>#REF!</v>
      </c>
      <c r="K89" s="413" t="e">
        <f t="shared" si="7"/>
        <v>#REF!</v>
      </c>
      <c r="L89" s="413" t="e">
        <f t="shared" si="7"/>
        <v>#REF!</v>
      </c>
    </row>
    <row r="90" spans="1:12" s="103" customFormat="1" ht="31.5">
      <c r="A90" s="37" t="s">
        <v>807</v>
      </c>
      <c r="B90" s="36">
        <v>661</v>
      </c>
      <c r="C90" s="49">
        <v>1</v>
      </c>
      <c r="D90" s="49">
        <v>13</v>
      </c>
      <c r="E90" s="180" t="s">
        <v>477</v>
      </c>
      <c r="F90" s="181" t="s">
        <v>430</v>
      </c>
      <c r="G90" s="181" t="s">
        <v>463</v>
      </c>
      <c r="H90" s="181" t="s">
        <v>513</v>
      </c>
      <c r="I90" s="36"/>
      <c r="J90" s="412" t="e">
        <f>J91</f>
        <v>#REF!</v>
      </c>
      <c r="K90" s="412" t="e">
        <f t="shared" si="7"/>
        <v>#REF!</v>
      </c>
      <c r="L90" s="412" t="e">
        <f t="shared" si="7"/>
        <v>#REF!</v>
      </c>
    </row>
    <row r="91" spans="1:12" s="103" customFormat="1" ht="63">
      <c r="A91" s="37" t="s">
        <v>806</v>
      </c>
      <c r="B91" s="36">
        <v>661</v>
      </c>
      <c r="C91" s="49">
        <v>1</v>
      </c>
      <c r="D91" s="49">
        <v>13</v>
      </c>
      <c r="E91" s="180" t="s">
        <v>477</v>
      </c>
      <c r="F91" s="181" t="s">
        <v>430</v>
      </c>
      <c r="G91" s="181" t="s">
        <v>435</v>
      </c>
      <c r="H91" s="181" t="s">
        <v>513</v>
      </c>
      <c r="I91" s="36"/>
      <c r="J91" s="412" t="e">
        <f>J92+J94+J97+J100</f>
        <v>#REF!</v>
      </c>
      <c r="K91" s="412" t="e">
        <f>K92+K94+K97+K100</f>
        <v>#REF!</v>
      </c>
      <c r="L91" s="412" t="e">
        <f>L92+L94+L97+L100</f>
        <v>#REF!</v>
      </c>
    </row>
    <row r="92" spans="1:12" s="103" customFormat="1" ht="47.25">
      <c r="A92" s="107" t="s">
        <v>828</v>
      </c>
      <c r="B92" s="36">
        <v>661</v>
      </c>
      <c r="C92" s="49">
        <v>1</v>
      </c>
      <c r="D92" s="49">
        <v>13</v>
      </c>
      <c r="E92" s="180" t="s">
        <v>477</v>
      </c>
      <c r="F92" s="181" t="s">
        <v>430</v>
      </c>
      <c r="G92" s="181" t="s">
        <v>435</v>
      </c>
      <c r="H92" s="181" t="s">
        <v>579</v>
      </c>
      <c r="I92" s="36" t="s">
        <v>397</v>
      </c>
      <c r="J92" s="412" t="e">
        <f>J93</f>
        <v>#REF!</v>
      </c>
      <c r="K92" s="412" t="e">
        <f t="shared" si="7"/>
        <v>#REF!</v>
      </c>
      <c r="L92" s="412" t="e">
        <f t="shared" si="7"/>
        <v>#REF!</v>
      </c>
    </row>
    <row r="93" spans="1:12" s="103" customFormat="1" ht="18.75">
      <c r="A93" s="107" t="s">
        <v>611</v>
      </c>
      <c r="B93" s="36">
        <v>661</v>
      </c>
      <c r="C93" s="49">
        <v>1</v>
      </c>
      <c r="D93" s="49">
        <v>13</v>
      </c>
      <c r="E93" s="180" t="s">
        <v>477</v>
      </c>
      <c r="F93" s="181" t="s">
        <v>430</v>
      </c>
      <c r="G93" s="181" t="s">
        <v>435</v>
      </c>
      <c r="H93" s="181" t="s">
        <v>579</v>
      </c>
      <c r="I93" s="36">
        <v>240</v>
      </c>
      <c r="J93" s="412" t="e">
        <f>'Приложение 4'!#REF!</f>
        <v>#REF!</v>
      </c>
      <c r="K93" s="419" t="e">
        <f>'Приложение 4'!#REF!</f>
        <v>#REF!</v>
      </c>
      <c r="L93" s="419" t="e">
        <f>'Приложение 4'!#REF!</f>
        <v>#REF!</v>
      </c>
    </row>
    <row r="94" spans="1:12" s="103" customFormat="1" ht="18.75">
      <c r="A94" s="37" t="s">
        <v>847</v>
      </c>
      <c r="B94" s="36">
        <v>661</v>
      </c>
      <c r="C94" s="49">
        <v>1</v>
      </c>
      <c r="D94" s="49">
        <v>13</v>
      </c>
      <c r="E94" s="180" t="s">
        <v>477</v>
      </c>
      <c r="F94" s="181" t="s">
        <v>430</v>
      </c>
      <c r="G94" s="181" t="s">
        <v>435</v>
      </c>
      <c r="H94" s="181" t="s">
        <v>845</v>
      </c>
      <c r="I94" s="36"/>
      <c r="J94" s="420" t="e">
        <f>J95+J96</f>
        <v>#REF!</v>
      </c>
      <c r="K94" s="420">
        <f>K95</f>
        <v>0</v>
      </c>
      <c r="L94" s="420">
        <f>L95</f>
        <v>0</v>
      </c>
    </row>
    <row r="95" spans="1:12" s="103" customFormat="1" ht="18.75">
      <c r="A95" s="37" t="s">
        <v>396</v>
      </c>
      <c r="B95" s="36">
        <v>661</v>
      </c>
      <c r="C95" s="49">
        <v>1</v>
      </c>
      <c r="D95" s="49">
        <v>13</v>
      </c>
      <c r="E95" s="180" t="s">
        <v>477</v>
      </c>
      <c r="F95" s="181" t="s">
        <v>430</v>
      </c>
      <c r="G95" s="181" t="s">
        <v>435</v>
      </c>
      <c r="H95" s="181" t="s">
        <v>845</v>
      </c>
      <c r="I95" s="36">
        <v>120</v>
      </c>
      <c r="J95" s="420" t="e">
        <f>'Приложение 4'!#REF!</f>
        <v>#REF!</v>
      </c>
      <c r="K95" s="419">
        <v>0</v>
      </c>
      <c r="L95" s="419">
        <v>0</v>
      </c>
    </row>
    <row r="96" spans="1:12" s="103" customFormat="1" ht="18.75">
      <c r="A96" s="37" t="s">
        <v>611</v>
      </c>
      <c r="B96" s="36"/>
      <c r="C96" s="49">
        <v>1</v>
      </c>
      <c r="D96" s="49">
        <v>13</v>
      </c>
      <c r="E96" s="180" t="s">
        <v>477</v>
      </c>
      <c r="F96" s="181" t="s">
        <v>430</v>
      </c>
      <c r="G96" s="181" t="s">
        <v>435</v>
      </c>
      <c r="H96" s="181" t="s">
        <v>845</v>
      </c>
      <c r="I96" s="36">
        <v>240</v>
      </c>
      <c r="J96" s="420" t="e">
        <f>'Приложение 4'!#REF!</f>
        <v>#REF!</v>
      </c>
      <c r="K96" s="419">
        <v>0</v>
      </c>
      <c r="L96" s="419">
        <v>0</v>
      </c>
    </row>
    <row r="97" spans="1:12" s="103" customFormat="1" ht="31.5">
      <c r="A97" s="37" t="s">
        <v>848</v>
      </c>
      <c r="B97" s="36">
        <v>661</v>
      </c>
      <c r="C97" s="49">
        <v>1</v>
      </c>
      <c r="D97" s="49">
        <v>13</v>
      </c>
      <c r="E97" s="180" t="s">
        <v>477</v>
      </c>
      <c r="F97" s="181" t="s">
        <v>430</v>
      </c>
      <c r="G97" s="181" t="s">
        <v>435</v>
      </c>
      <c r="H97" s="181" t="s">
        <v>846</v>
      </c>
      <c r="I97" s="36"/>
      <c r="J97" s="420" t="e">
        <f>J98+J99</f>
        <v>#REF!</v>
      </c>
      <c r="K97" s="420">
        <f>K98+K99</f>
        <v>0</v>
      </c>
      <c r="L97" s="420">
        <f>L98+L99</f>
        <v>0</v>
      </c>
    </row>
    <row r="98" spans="1:12" s="103" customFormat="1" ht="18.75">
      <c r="A98" s="37" t="s">
        <v>396</v>
      </c>
      <c r="B98" s="36">
        <v>661</v>
      </c>
      <c r="C98" s="49">
        <v>1</v>
      </c>
      <c r="D98" s="49">
        <v>13</v>
      </c>
      <c r="E98" s="180" t="s">
        <v>477</v>
      </c>
      <c r="F98" s="181" t="s">
        <v>430</v>
      </c>
      <c r="G98" s="181" t="s">
        <v>435</v>
      </c>
      <c r="H98" s="181" t="s">
        <v>846</v>
      </c>
      <c r="I98" s="36">
        <v>120</v>
      </c>
      <c r="J98" s="420" t="e">
        <f>'Приложение 4'!#REF!</f>
        <v>#REF!</v>
      </c>
      <c r="K98" s="419">
        <v>0</v>
      </c>
      <c r="L98" s="419">
        <v>0</v>
      </c>
    </row>
    <row r="99" spans="1:12" s="103" customFormat="1" ht="18.75">
      <c r="A99" s="37" t="s">
        <v>611</v>
      </c>
      <c r="B99" s="31">
        <v>661</v>
      </c>
      <c r="C99" s="49">
        <v>1</v>
      </c>
      <c r="D99" s="49">
        <v>13</v>
      </c>
      <c r="E99" s="180" t="s">
        <v>477</v>
      </c>
      <c r="F99" s="181" t="s">
        <v>430</v>
      </c>
      <c r="G99" s="181" t="s">
        <v>435</v>
      </c>
      <c r="H99" s="181" t="s">
        <v>846</v>
      </c>
      <c r="I99" s="36">
        <v>240</v>
      </c>
      <c r="J99" s="412" t="e">
        <f>'Приложение 4'!#REF!</f>
        <v>#REF!</v>
      </c>
      <c r="K99" s="419">
        <v>0</v>
      </c>
      <c r="L99" s="419">
        <v>0</v>
      </c>
    </row>
    <row r="100" spans="1:12" s="103" customFormat="1" ht="31.5">
      <c r="A100" s="37" t="s">
        <v>706</v>
      </c>
      <c r="B100" s="36">
        <v>661</v>
      </c>
      <c r="C100" s="49">
        <v>1</v>
      </c>
      <c r="D100" s="49">
        <v>13</v>
      </c>
      <c r="E100" s="180" t="s">
        <v>477</v>
      </c>
      <c r="F100" s="181" t="s">
        <v>430</v>
      </c>
      <c r="G100" s="181" t="s">
        <v>435</v>
      </c>
      <c r="H100" s="181" t="s">
        <v>705</v>
      </c>
      <c r="I100" s="36"/>
      <c r="J100" s="412" t="e">
        <f>J101+J102</f>
        <v>#REF!</v>
      </c>
      <c r="K100" s="412">
        <f>K101+K102</f>
        <v>0</v>
      </c>
      <c r="L100" s="412">
        <f>L101+L102</f>
        <v>0</v>
      </c>
    </row>
    <row r="101" spans="1:12" s="103" customFormat="1" ht="18.75">
      <c r="A101" s="37" t="s">
        <v>396</v>
      </c>
      <c r="B101" s="36">
        <v>661</v>
      </c>
      <c r="C101" s="49">
        <v>1</v>
      </c>
      <c r="D101" s="49">
        <v>13</v>
      </c>
      <c r="E101" s="180" t="s">
        <v>477</v>
      </c>
      <c r="F101" s="181" t="s">
        <v>430</v>
      </c>
      <c r="G101" s="181" t="s">
        <v>435</v>
      </c>
      <c r="H101" s="181" t="s">
        <v>705</v>
      </c>
      <c r="I101" s="36">
        <v>120</v>
      </c>
      <c r="J101" s="412" t="e">
        <f>'Приложение 4'!#REF!</f>
        <v>#REF!</v>
      </c>
      <c r="K101" s="419">
        <v>0</v>
      </c>
      <c r="L101" s="419">
        <v>0</v>
      </c>
    </row>
    <row r="102" spans="1:12" s="103" customFormat="1" ht="18.75">
      <c r="A102" s="37" t="s">
        <v>611</v>
      </c>
      <c r="B102" s="36">
        <v>661</v>
      </c>
      <c r="C102" s="49">
        <v>1</v>
      </c>
      <c r="D102" s="49">
        <v>13</v>
      </c>
      <c r="E102" s="180" t="s">
        <v>477</v>
      </c>
      <c r="F102" s="181" t="s">
        <v>430</v>
      </c>
      <c r="G102" s="181" t="s">
        <v>435</v>
      </c>
      <c r="H102" s="181" t="s">
        <v>705</v>
      </c>
      <c r="I102" s="36">
        <v>240</v>
      </c>
      <c r="J102" s="412" t="e">
        <f>'Приложение 4'!#REF!</f>
        <v>#REF!</v>
      </c>
      <c r="K102" s="419">
        <v>0</v>
      </c>
      <c r="L102" s="419">
        <v>0</v>
      </c>
    </row>
    <row r="103" spans="1:12" ht="18.75">
      <c r="A103" s="37" t="s">
        <v>245</v>
      </c>
      <c r="B103" s="36">
        <v>27</v>
      </c>
      <c r="C103" s="32">
        <v>1</v>
      </c>
      <c r="D103" s="49">
        <v>13</v>
      </c>
      <c r="E103" s="180" t="s">
        <v>460</v>
      </c>
      <c r="F103" s="181" t="s">
        <v>433</v>
      </c>
      <c r="G103" s="181" t="s">
        <v>463</v>
      </c>
      <c r="H103" s="181" t="s">
        <v>246</v>
      </c>
      <c r="I103" s="36"/>
      <c r="J103" s="412" t="e">
        <f>J105+J106+J104</f>
        <v>#REF!</v>
      </c>
      <c r="K103" s="412" t="e">
        <f>K105+K106</f>
        <v>#REF!</v>
      </c>
      <c r="L103" s="412" t="e">
        <f>L105+L106</f>
        <v>#REF!</v>
      </c>
    </row>
    <row r="104" spans="1:12" ht="51.75" customHeight="1">
      <c r="A104" s="37" t="e">
        <f>'Приложение 4'!#REF!</f>
        <v>#REF!</v>
      </c>
      <c r="B104" s="36" t="e">
        <f>'Приложение 4'!#REF!</f>
        <v>#REF!</v>
      </c>
      <c r="C104" s="32" t="e">
        <f>'Приложение 4'!#REF!</f>
        <v>#REF!</v>
      </c>
      <c r="D104" s="49" t="e">
        <f>'Приложение 4'!#REF!</f>
        <v>#REF!</v>
      </c>
      <c r="E104" s="180" t="e">
        <f>'Приложение 4'!#REF!</f>
        <v>#REF!</v>
      </c>
      <c r="F104" s="181" t="e">
        <f>'Приложение 4'!#REF!</f>
        <v>#REF!</v>
      </c>
      <c r="G104" s="181" t="e">
        <f>'Приложение 4'!#REF!</f>
        <v>#REF!</v>
      </c>
      <c r="H104" s="181" t="e">
        <f>'Приложение 4'!#REF!</f>
        <v>#REF!</v>
      </c>
      <c r="I104" s="36" t="e">
        <f>'Приложение 4'!#REF!</f>
        <v>#REF!</v>
      </c>
      <c r="J104" s="412" t="e">
        <f>'Приложение 4'!#REF!</f>
        <v>#REF!</v>
      </c>
      <c r="K104" s="412">
        <v>0</v>
      </c>
      <c r="L104" s="412">
        <v>0</v>
      </c>
    </row>
    <row r="105" spans="1:12" ht="18.75">
      <c r="A105" s="37" t="s">
        <v>613</v>
      </c>
      <c r="B105" s="31">
        <v>27</v>
      </c>
      <c r="C105" s="32">
        <v>1</v>
      </c>
      <c r="D105" s="49">
        <v>13</v>
      </c>
      <c r="E105" s="180" t="s">
        <v>460</v>
      </c>
      <c r="F105" s="181" t="s">
        <v>433</v>
      </c>
      <c r="G105" s="181" t="s">
        <v>463</v>
      </c>
      <c r="H105" s="181" t="s">
        <v>246</v>
      </c>
      <c r="I105" s="36">
        <v>610</v>
      </c>
      <c r="J105" s="412" t="e">
        <f>'Приложение 4'!#REF!</f>
        <v>#REF!</v>
      </c>
      <c r="K105" s="412" t="e">
        <f>'Приложение 4'!#REF!</f>
        <v>#REF!</v>
      </c>
      <c r="L105" s="412" t="e">
        <f>'Приложение 4'!#REF!</f>
        <v>#REF!</v>
      </c>
    </row>
    <row r="106" spans="1:12" ht="18.75">
      <c r="A106" s="37" t="s">
        <v>700</v>
      </c>
      <c r="B106" s="36"/>
      <c r="C106" s="32">
        <v>1</v>
      </c>
      <c r="D106" s="49">
        <v>13</v>
      </c>
      <c r="E106" s="180" t="s">
        <v>460</v>
      </c>
      <c r="F106" s="181" t="s">
        <v>433</v>
      </c>
      <c r="G106" s="181" t="s">
        <v>463</v>
      </c>
      <c r="H106" s="181" t="s">
        <v>246</v>
      </c>
      <c r="I106" s="36">
        <v>620</v>
      </c>
      <c r="J106" s="412" t="e">
        <f>'Приложение 4'!#REF!</f>
        <v>#REF!</v>
      </c>
      <c r="K106" s="412" t="e">
        <f>'Приложение 4'!#REF!</f>
        <v>#REF!</v>
      </c>
      <c r="L106" s="412" t="e">
        <f>'Приложение 4'!#REF!</f>
        <v>#REF!</v>
      </c>
    </row>
    <row r="107" spans="1:15" s="101" customFormat="1" ht="18.75">
      <c r="A107" s="37" t="s">
        <v>243</v>
      </c>
      <c r="B107" s="36">
        <v>27</v>
      </c>
      <c r="C107" s="29">
        <v>1</v>
      </c>
      <c r="D107" s="23">
        <v>13</v>
      </c>
      <c r="E107" s="24" t="s">
        <v>460</v>
      </c>
      <c r="F107" s="195" t="s">
        <v>433</v>
      </c>
      <c r="G107" s="195" t="s">
        <v>463</v>
      </c>
      <c r="H107" s="195" t="s">
        <v>571</v>
      </c>
      <c r="I107" s="36" t="s">
        <v>397</v>
      </c>
      <c r="J107" s="417" t="e">
        <f>J108+J109+J110+J111</f>
        <v>#REF!</v>
      </c>
      <c r="K107" s="417" t="e">
        <f>K108+K109+K110+K111</f>
        <v>#REF!</v>
      </c>
      <c r="L107" s="417" t="e">
        <f>L108+L109+L110+L111</f>
        <v>#REF!</v>
      </c>
      <c r="M107" s="39"/>
      <c r="N107" s="39"/>
      <c r="O107" s="39"/>
    </row>
    <row r="108" spans="1:15" ht="18.75">
      <c r="A108" s="207" t="s">
        <v>396</v>
      </c>
      <c r="B108" s="71">
        <v>660</v>
      </c>
      <c r="C108" s="29">
        <v>1</v>
      </c>
      <c r="D108" s="23">
        <v>13</v>
      </c>
      <c r="E108" s="23">
        <v>91</v>
      </c>
      <c r="F108" s="195" t="s">
        <v>433</v>
      </c>
      <c r="G108" s="195" t="s">
        <v>463</v>
      </c>
      <c r="H108" s="195" t="s">
        <v>571</v>
      </c>
      <c r="I108" s="22">
        <v>120</v>
      </c>
      <c r="J108" s="417" t="e">
        <f>'Приложение 4'!#REF!</f>
        <v>#REF!</v>
      </c>
      <c r="K108" s="417" t="e">
        <f>'Приложение 4'!#REF!</f>
        <v>#REF!</v>
      </c>
      <c r="L108" s="417" t="e">
        <f>'Приложение 4'!#REF!</f>
        <v>#REF!</v>
      </c>
      <c r="M108" s="101"/>
      <c r="N108" s="101"/>
      <c r="O108" s="101"/>
    </row>
    <row r="109" spans="1:15" s="101" customFormat="1" ht="18.75">
      <c r="A109" s="37" t="s">
        <v>611</v>
      </c>
      <c r="B109" s="31">
        <v>27</v>
      </c>
      <c r="C109" s="29">
        <v>1</v>
      </c>
      <c r="D109" s="23">
        <v>13</v>
      </c>
      <c r="E109" s="24" t="s">
        <v>460</v>
      </c>
      <c r="F109" s="195" t="s">
        <v>433</v>
      </c>
      <c r="G109" s="195" t="s">
        <v>463</v>
      </c>
      <c r="H109" s="195" t="s">
        <v>571</v>
      </c>
      <c r="I109" s="31">
        <v>240</v>
      </c>
      <c r="J109" s="421" t="e">
        <f>'Приложение 4'!#REF!+'Приложение 4'!#REF!</f>
        <v>#REF!</v>
      </c>
      <c r="K109" s="421" t="e">
        <f>'Приложение 4'!#REF!+'Приложение 4'!#REF!</f>
        <v>#REF!</v>
      </c>
      <c r="L109" s="421" t="e">
        <f>'Приложение 4'!#REF!+'Приложение 4'!#REF!</f>
        <v>#REF!</v>
      </c>
      <c r="M109" s="39"/>
      <c r="N109" s="39"/>
      <c r="O109" s="39"/>
    </row>
    <row r="110" spans="1:15" ht="18.75">
      <c r="A110" s="21" t="s">
        <v>623</v>
      </c>
      <c r="B110" s="71">
        <v>660</v>
      </c>
      <c r="C110" s="29">
        <v>1</v>
      </c>
      <c r="D110" s="23">
        <v>13</v>
      </c>
      <c r="E110" s="23">
        <v>91</v>
      </c>
      <c r="F110" s="195" t="s">
        <v>433</v>
      </c>
      <c r="G110" s="195" t="s">
        <v>463</v>
      </c>
      <c r="H110" s="195" t="s">
        <v>571</v>
      </c>
      <c r="I110" s="71">
        <v>830</v>
      </c>
      <c r="J110" s="417" t="e">
        <f>'Приложение 4'!#REF!</f>
        <v>#REF!</v>
      </c>
      <c r="K110" s="417" t="e">
        <f>'Приложение 4'!#REF!</f>
        <v>#REF!</v>
      </c>
      <c r="L110" s="417" t="e">
        <f>'Приложение 4'!#REF!</f>
        <v>#REF!</v>
      </c>
      <c r="M110" s="101"/>
      <c r="N110" s="101"/>
      <c r="O110" s="101"/>
    </row>
    <row r="111" spans="1:12" ht="18.75">
      <c r="A111" s="37" t="s">
        <v>612</v>
      </c>
      <c r="B111" s="31">
        <v>27</v>
      </c>
      <c r="C111" s="29">
        <v>1</v>
      </c>
      <c r="D111" s="23">
        <v>13</v>
      </c>
      <c r="E111" s="24" t="s">
        <v>460</v>
      </c>
      <c r="F111" s="195" t="s">
        <v>433</v>
      </c>
      <c r="G111" s="195" t="s">
        <v>463</v>
      </c>
      <c r="H111" s="195" t="s">
        <v>571</v>
      </c>
      <c r="I111" s="31">
        <v>850</v>
      </c>
      <c r="J111" s="413" t="e">
        <f>'Приложение 4'!#REF!+'Приложение 4'!#REF!</f>
        <v>#REF!</v>
      </c>
      <c r="K111" s="413" t="e">
        <f>'Приложение 4'!#REF!+'Приложение 4'!#REF!</f>
        <v>#REF!</v>
      </c>
      <c r="L111" s="413" t="e">
        <f>'Приложение 4'!#REF!+'Приложение 4'!#REF!</f>
        <v>#REF!</v>
      </c>
    </row>
    <row r="112" spans="1:12" ht="47.25">
      <c r="A112" s="37" t="s">
        <v>247</v>
      </c>
      <c r="B112" s="36">
        <v>27</v>
      </c>
      <c r="C112" s="32">
        <v>1</v>
      </c>
      <c r="D112" s="49">
        <v>13</v>
      </c>
      <c r="E112" s="180" t="s">
        <v>460</v>
      </c>
      <c r="F112" s="181" t="s">
        <v>433</v>
      </c>
      <c r="G112" s="181" t="s">
        <v>463</v>
      </c>
      <c r="H112" s="181" t="s">
        <v>572</v>
      </c>
      <c r="I112" s="31"/>
      <c r="J112" s="413" t="e">
        <f>J113</f>
        <v>#REF!</v>
      </c>
      <c r="K112" s="413" t="e">
        <f>K113</f>
        <v>#REF!</v>
      </c>
      <c r="L112" s="413" t="e">
        <f>L113</f>
        <v>#REF!</v>
      </c>
    </row>
    <row r="113" spans="1:12" ht="18.75">
      <c r="A113" s="37" t="s">
        <v>613</v>
      </c>
      <c r="B113" s="36">
        <v>27</v>
      </c>
      <c r="C113" s="32">
        <v>1</v>
      </c>
      <c r="D113" s="49">
        <v>13</v>
      </c>
      <c r="E113" s="180" t="s">
        <v>460</v>
      </c>
      <c r="F113" s="181" t="s">
        <v>433</v>
      </c>
      <c r="G113" s="181" t="s">
        <v>463</v>
      </c>
      <c r="H113" s="181" t="s">
        <v>572</v>
      </c>
      <c r="I113" s="31">
        <v>610</v>
      </c>
      <c r="J113" s="413" t="e">
        <f>'Приложение 4'!#REF!</f>
        <v>#REF!</v>
      </c>
      <c r="K113" s="413" t="e">
        <f>'Приложение 4'!#REF!</f>
        <v>#REF!</v>
      </c>
      <c r="L113" s="413" t="e">
        <f>'Приложение 4'!#REF!</f>
        <v>#REF!</v>
      </c>
    </row>
    <row r="114" spans="1:12" ht="18.75">
      <c r="A114" s="37" t="e">
        <f>'Приложение 4'!#REF!</f>
        <v>#REF!</v>
      </c>
      <c r="B114" s="36" t="e">
        <f>'Приложение 4'!#REF!</f>
        <v>#REF!</v>
      </c>
      <c r="C114" s="32" t="e">
        <f>'Приложение 4'!#REF!</f>
        <v>#REF!</v>
      </c>
      <c r="D114" s="49" t="e">
        <f>'Приложение 4'!#REF!</f>
        <v>#REF!</v>
      </c>
      <c r="E114" s="180" t="e">
        <f>'Приложение 4'!#REF!</f>
        <v>#REF!</v>
      </c>
      <c r="F114" s="181" t="e">
        <f>'Приложение 4'!#REF!</f>
        <v>#REF!</v>
      </c>
      <c r="G114" s="181" t="e">
        <f>'Приложение 4'!#REF!</f>
        <v>#REF!</v>
      </c>
      <c r="H114" s="181" t="e">
        <f>'Приложение 4'!#REF!</f>
        <v>#REF!</v>
      </c>
      <c r="I114" s="31" t="s">
        <v>514</v>
      </c>
      <c r="J114" s="413" t="e">
        <f>'Приложение 4'!#REF!</f>
        <v>#REF!</v>
      </c>
      <c r="K114" s="413">
        <v>0</v>
      </c>
      <c r="L114" s="413">
        <v>0</v>
      </c>
    </row>
    <row r="115" spans="1:12" ht="18.75">
      <c r="A115" s="37" t="e">
        <f>'Приложение 4'!#REF!</f>
        <v>#REF!</v>
      </c>
      <c r="B115" s="36" t="e">
        <f>'Приложение 4'!#REF!</f>
        <v>#REF!</v>
      </c>
      <c r="C115" s="32" t="e">
        <f>'Приложение 4'!#REF!</f>
        <v>#REF!</v>
      </c>
      <c r="D115" s="49" t="e">
        <f>'Приложение 4'!#REF!</f>
        <v>#REF!</v>
      </c>
      <c r="E115" s="180" t="e">
        <f>'Приложение 4'!#REF!</f>
        <v>#REF!</v>
      </c>
      <c r="F115" s="181" t="e">
        <f>'Приложение 4'!#REF!</f>
        <v>#REF!</v>
      </c>
      <c r="G115" s="181" t="e">
        <f>'Приложение 4'!#REF!</f>
        <v>#REF!</v>
      </c>
      <c r="H115" s="181" t="e">
        <f>'Приложение 4'!#REF!</f>
        <v>#REF!</v>
      </c>
      <c r="I115" s="31" t="e">
        <f>'Приложение 4'!#REF!</f>
        <v>#REF!</v>
      </c>
      <c r="J115" s="413" t="e">
        <f>'Приложение 4'!#REF!</f>
        <v>#REF!</v>
      </c>
      <c r="K115" s="413">
        <v>0</v>
      </c>
      <c r="L115" s="413">
        <v>0</v>
      </c>
    </row>
    <row r="116" spans="1:12" ht="47.25">
      <c r="A116" s="107" t="s">
        <v>602</v>
      </c>
      <c r="B116" s="22">
        <v>27</v>
      </c>
      <c r="C116" s="32">
        <v>1</v>
      </c>
      <c r="D116" s="23">
        <v>13</v>
      </c>
      <c r="E116" s="24" t="s">
        <v>460</v>
      </c>
      <c r="F116" s="195" t="s">
        <v>433</v>
      </c>
      <c r="G116" s="195" t="s">
        <v>463</v>
      </c>
      <c r="H116" s="195" t="s">
        <v>587</v>
      </c>
      <c r="I116" s="71"/>
      <c r="J116" s="421" t="e">
        <f>J117+J118</f>
        <v>#REF!</v>
      </c>
      <c r="K116" s="421" t="e">
        <f>K117+K118</f>
        <v>#REF!</v>
      </c>
      <c r="L116" s="421" t="e">
        <f>L117+L118</f>
        <v>#REF!</v>
      </c>
    </row>
    <row r="117" spans="1:12" ht="18.75">
      <c r="A117" s="107" t="s">
        <v>396</v>
      </c>
      <c r="B117" s="22">
        <v>27</v>
      </c>
      <c r="C117" s="23">
        <v>1</v>
      </c>
      <c r="D117" s="23">
        <v>13</v>
      </c>
      <c r="E117" s="24" t="s">
        <v>460</v>
      </c>
      <c r="F117" s="195" t="s">
        <v>433</v>
      </c>
      <c r="G117" s="195" t="s">
        <v>463</v>
      </c>
      <c r="H117" s="195" t="s">
        <v>587</v>
      </c>
      <c r="I117" s="22">
        <v>120</v>
      </c>
      <c r="J117" s="417" t="e">
        <f>'Приложение 4'!#REF!</f>
        <v>#REF!</v>
      </c>
      <c r="K117" s="417" t="e">
        <f>'Приложение 4'!#REF!</f>
        <v>#REF!</v>
      </c>
      <c r="L117" s="417" t="e">
        <f>'Приложение 4'!#REF!</f>
        <v>#REF!</v>
      </c>
    </row>
    <row r="118" spans="1:12" ht="18.75">
      <c r="A118" s="107" t="s">
        <v>611</v>
      </c>
      <c r="B118" s="22">
        <v>27</v>
      </c>
      <c r="C118" s="32">
        <v>1</v>
      </c>
      <c r="D118" s="23">
        <v>13</v>
      </c>
      <c r="E118" s="24" t="s">
        <v>460</v>
      </c>
      <c r="F118" s="195" t="s">
        <v>433</v>
      </c>
      <c r="G118" s="195" t="s">
        <v>463</v>
      </c>
      <c r="H118" s="195" t="s">
        <v>587</v>
      </c>
      <c r="I118" s="22">
        <v>240</v>
      </c>
      <c r="J118" s="417" t="e">
        <f>'Приложение 4'!#REF!</f>
        <v>#REF!</v>
      </c>
      <c r="K118" s="417" t="e">
        <f>'Приложение 4'!#REF!</f>
        <v>#REF!</v>
      </c>
      <c r="L118" s="417" t="e">
        <f>'Приложение 4'!#REF!</f>
        <v>#REF!</v>
      </c>
    </row>
    <row r="119" spans="1:12" ht="47.25">
      <c r="A119" s="107" t="s">
        <v>603</v>
      </c>
      <c r="B119" s="36">
        <v>27</v>
      </c>
      <c r="C119" s="32">
        <v>1</v>
      </c>
      <c r="D119" s="49">
        <v>13</v>
      </c>
      <c r="E119" s="180" t="s">
        <v>460</v>
      </c>
      <c r="F119" s="181" t="s">
        <v>433</v>
      </c>
      <c r="G119" s="181" t="s">
        <v>463</v>
      </c>
      <c r="H119" s="181" t="s">
        <v>573</v>
      </c>
      <c r="I119" s="36" t="s">
        <v>397</v>
      </c>
      <c r="J119" s="412" t="e">
        <f>J120+J121</f>
        <v>#REF!</v>
      </c>
      <c r="K119" s="412" t="e">
        <f>K120+K121</f>
        <v>#REF!</v>
      </c>
      <c r="L119" s="412" t="e">
        <f>L120+L121</f>
        <v>#REF!</v>
      </c>
    </row>
    <row r="120" spans="1:12" ht="18.75">
      <c r="A120" s="107" t="s">
        <v>396</v>
      </c>
      <c r="B120" s="36">
        <v>27</v>
      </c>
      <c r="C120" s="32">
        <v>1</v>
      </c>
      <c r="D120" s="49">
        <v>13</v>
      </c>
      <c r="E120" s="180" t="s">
        <v>460</v>
      </c>
      <c r="F120" s="181" t="s">
        <v>433</v>
      </c>
      <c r="G120" s="181" t="s">
        <v>463</v>
      </c>
      <c r="H120" s="181" t="s">
        <v>573</v>
      </c>
      <c r="I120" s="36">
        <v>120</v>
      </c>
      <c r="J120" s="412" t="e">
        <f>'Приложение 4'!#REF!</f>
        <v>#REF!</v>
      </c>
      <c r="K120" s="412" t="e">
        <f>'Приложение 4'!#REF!</f>
        <v>#REF!</v>
      </c>
      <c r="L120" s="412" t="e">
        <f>'Приложение 4'!#REF!</f>
        <v>#REF!</v>
      </c>
    </row>
    <row r="121" spans="1:15" s="101" customFormat="1" ht="18.75">
      <c r="A121" s="30" t="s">
        <v>611</v>
      </c>
      <c r="B121" s="36">
        <v>27</v>
      </c>
      <c r="C121" s="32">
        <v>1</v>
      </c>
      <c r="D121" s="49">
        <v>13</v>
      </c>
      <c r="E121" s="180" t="s">
        <v>460</v>
      </c>
      <c r="F121" s="181" t="s">
        <v>433</v>
      </c>
      <c r="G121" s="181" t="s">
        <v>463</v>
      </c>
      <c r="H121" s="181" t="s">
        <v>573</v>
      </c>
      <c r="I121" s="36">
        <v>240</v>
      </c>
      <c r="J121" s="412" t="e">
        <f>'Приложение 4'!#REF!</f>
        <v>#REF!</v>
      </c>
      <c r="K121" s="412" t="e">
        <f>'Приложение 4'!#REF!</f>
        <v>#REF!</v>
      </c>
      <c r="L121" s="412" t="e">
        <f>'Приложение 4'!#REF!</f>
        <v>#REF!</v>
      </c>
      <c r="M121" s="39"/>
      <c r="N121" s="39"/>
      <c r="O121" s="39"/>
    </row>
    <row r="122" spans="1:12" s="101" customFormat="1" ht="31.5">
      <c r="A122" s="207" t="s">
        <v>844</v>
      </c>
      <c r="B122" s="22">
        <v>660</v>
      </c>
      <c r="C122" s="29">
        <v>1</v>
      </c>
      <c r="D122" s="23">
        <v>13</v>
      </c>
      <c r="E122" s="23">
        <v>91</v>
      </c>
      <c r="F122" s="195" t="s">
        <v>433</v>
      </c>
      <c r="G122" s="195" t="s">
        <v>463</v>
      </c>
      <c r="H122" s="195" t="s">
        <v>843</v>
      </c>
      <c r="I122" s="71"/>
      <c r="J122" s="421" t="e">
        <f>J123+J124</f>
        <v>#REF!</v>
      </c>
      <c r="K122" s="421" t="e">
        <f>K123+K124</f>
        <v>#REF!</v>
      </c>
      <c r="L122" s="421" t="e">
        <f>L123+L124</f>
        <v>#REF!</v>
      </c>
    </row>
    <row r="123" spans="1:12" s="101" customFormat="1" ht="18.75">
      <c r="A123" s="207" t="s">
        <v>396</v>
      </c>
      <c r="B123" s="22">
        <v>660</v>
      </c>
      <c r="C123" s="29">
        <v>1</v>
      </c>
      <c r="D123" s="23">
        <v>13</v>
      </c>
      <c r="E123" s="23">
        <v>91</v>
      </c>
      <c r="F123" s="195" t="s">
        <v>433</v>
      </c>
      <c r="G123" s="195" t="s">
        <v>463</v>
      </c>
      <c r="H123" s="195" t="s">
        <v>843</v>
      </c>
      <c r="I123" s="71">
        <v>120</v>
      </c>
      <c r="J123" s="421" t="e">
        <f>'Приложение 4'!#REF!</f>
        <v>#REF!</v>
      </c>
      <c r="K123" s="421" t="e">
        <f>'Приложение 4'!#REF!</f>
        <v>#REF!</v>
      </c>
      <c r="L123" s="421" t="e">
        <f>'Приложение 4'!#REF!</f>
        <v>#REF!</v>
      </c>
    </row>
    <row r="124" spans="1:12" s="101" customFormat="1" ht="18.75">
      <c r="A124" s="207" t="s">
        <v>611</v>
      </c>
      <c r="B124" s="22">
        <v>660</v>
      </c>
      <c r="C124" s="29">
        <v>1</v>
      </c>
      <c r="D124" s="23">
        <v>13</v>
      </c>
      <c r="E124" s="23">
        <v>91</v>
      </c>
      <c r="F124" s="195" t="s">
        <v>433</v>
      </c>
      <c r="G124" s="195" t="s">
        <v>463</v>
      </c>
      <c r="H124" s="195" t="s">
        <v>843</v>
      </c>
      <c r="I124" s="71">
        <v>240</v>
      </c>
      <c r="J124" s="417" t="e">
        <f>'Приложение 4'!#REF!</f>
        <v>#REF!</v>
      </c>
      <c r="K124" s="417" t="e">
        <f>'Приложение 4'!#REF!</f>
        <v>#REF!</v>
      </c>
      <c r="L124" s="417" t="e">
        <f>'Приложение 4'!#REF!</f>
        <v>#REF!</v>
      </c>
    </row>
    <row r="125" spans="1:12" s="101" customFormat="1" ht="31.5">
      <c r="A125" s="207" t="s">
        <v>687</v>
      </c>
      <c r="B125" s="22"/>
      <c r="C125" s="29">
        <v>1</v>
      </c>
      <c r="D125" s="23">
        <v>13</v>
      </c>
      <c r="E125" s="23">
        <v>91</v>
      </c>
      <c r="F125" s="195" t="s">
        <v>433</v>
      </c>
      <c r="G125" s="195" t="s">
        <v>463</v>
      </c>
      <c r="H125" s="195" t="s">
        <v>689</v>
      </c>
      <c r="I125" s="22"/>
      <c r="J125" s="417" t="e">
        <f>J126+J127</f>
        <v>#REF!</v>
      </c>
      <c r="K125" s="417" t="e">
        <f>K126+K127</f>
        <v>#REF!</v>
      </c>
      <c r="L125" s="417" t="e">
        <f>L126+L127</f>
        <v>#REF!</v>
      </c>
    </row>
    <row r="126" spans="1:12" s="101" customFormat="1" ht="18.75">
      <c r="A126" s="207" t="s">
        <v>396</v>
      </c>
      <c r="B126" s="22"/>
      <c r="C126" s="29">
        <v>1</v>
      </c>
      <c r="D126" s="23">
        <v>13</v>
      </c>
      <c r="E126" s="23">
        <v>91</v>
      </c>
      <c r="F126" s="195" t="s">
        <v>433</v>
      </c>
      <c r="G126" s="195" t="s">
        <v>463</v>
      </c>
      <c r="H126" s="195" t="s">
        <v>689</v>
      </c>
      <c r="I126" s="22">
        <v>120</v>
      </c>
      <c r="J126" s="417" t="e">
        <f>'Приложение 4'!#REF!</f>
        <v>#REF!</v>
      </c>
      <c r="K126" s="417" t="e">
        <f>'Приложение 4'!#REF!</f>
        <v>#REF!</v>
      </c>
      <c r="L126" s="417" t="e">
        <f>'Приложение 4'!#REF!</f>
        <v>#REF!</v>
      </c>
    </row>
    <row r="127" spans="1:12" s="101" customFormat="1" ht="18.75">
      <c r="A127" s="207" t="s">
        <v>611</v>
      </c>
      <c r="B127" s="22"/>
      <c r="C127" s="29">
        <v>1</v>
      </c>
      <c r="D127" s="23">
        <v>13</v>
      </c>
      <c r="E127" s="23">
        <v>91</v>
      </c>
      <c r="F127" s="195" t="s">
        <v>433</v>
      </c>
      <c r="G127" s="195" t="s">
        <v>463</v>
      </c>
      <c r="H127" s="195" t="s">
        <v>689</v>
      </c>
      <c r="I127" s="22">
        <v>240</v>
      </c>
      <c r="J127" s="417" t="e">
        <f>'Приложение 4'!#REF!</f>
        <v>#REF!</v>
      </c>
      <c r="K127" s="417" t="e">
        <f>'Приложение 4'!#REF!</f>
        <v>#REF!</v>
      </c>
      <c r="L127" s="417" t="e">
        <f>'Приложение 4'!#REF!</f>
        <v>#REF!</v>
      </c>
    </row>
    <row r="128" spans="1:12" s="101" customFormat="1" ht="18.75">
      <c r="A128" s="207" t="s">
        <v>688</v>
      </c>
      <c r="B128" s="22"/>
      <c r="C128" s="29">
        <v>1</v>
      </c>
      <c r="D128" s="23">
        <v>13</v>
      </c>
      <c r="E128" s="23">
        <v>91</v>
      </c>
      <c r="F128" s="195" t="s">
        <v>433</v>
      </c>
      <c r="G128" s="195" t="s">
        <v>463</v>
      </c>
      <c r="H128" s="195" t="s">
        <v>690</v>
      </c>
      <c r="I128" s="22"/>
      <c r="J128" s="417" t="e">
        <f>J129+J130</f>
        <v>#REF!</v>
      </c>
      <c r="K128" s="417" t="e">
        <f>K129+K130</f>
        <v>#REF!</v>
      </c>
      <c r="L128" s="417" t="e">
        <f>L129+L130</f>
        <v>#REF!</v>
      </c>
    </row>
    <row r="129" spans="1:12" s="101" customFormat="1" ht="18.75">
      <c r="A129" s="207" t="s">
        <v>396</v>
      </c>
      <c r="B129" s="22"/>
      <c r="C129" s="29">
        <v>1</v>
      </c>
      <c r="D129" s="23">
        <v>13</v>
      </c>
      <c r="E129" s="23">
        <v>91</v>
      </c>
      <c r="F129" s="195" t="s">
        <v>433</v>
      </c>
      <c r="G129" s="195" t="s">
        <v>463</v>
      </c>
      <c r="H129" s="195" t="s">
        <v>690</v>
      </c>
      <c r="I129" s="22">
        <v>120</v>
      </c>
      <c r="J129" s="417" t="e">
        <f>'Приложение 4'!#REF!</f>
        <v>#REF!</v>
      </c>
      <c r="K129" s="417" t="e">
        <f>'Приложение 4'!#REF!</f>
        <v>#REF!</v>
      </c>
      <c r="L129" s="417" t="e">
        <f>'Приложение 4'!#REF!</f>
        <v>#REF!</v>
      </c>
    </row>
    <row r="130" spans="1:12" s="101" customFormat="1" ht="18.75">
      <c r="A130" s="207" t="s">
        <v>611</v>
      </c>
      <c r="B130" s="22"/>
      <c r="C130" s="29">
        <v>1</v>
      </c>
      <c r="D130" s="23">
        <v>13</v>
      </c>
      <c r="E130" s="23">
        <v>91</v>
      </c>
      <c r="F130" s="195" t="s">
        <v>433</v>
      </c>
      <c r="G130" s="195" t="s">
        <v>463</v>
      </c>
      <c r="H130" s="195" t="s">
        <v>690</v>
      </c>
      <c r="I130" s="22">
        <v>240</v>
      </c>
      <c r="J130" s="417" t="e">
        <f>'Приложение 4'!#REF!</f>
        <v>#REF!</v>
      </c>
      <c r="K130" s="417" t="e">
        <f>'Приложение 4'!#REF!</f>
        <v>#REF!</v>
      </c>
      <c r="L130" s="417" t="e">
        <f>'Приложение 4'!#REF!</f>
        <v>#REF!</v>
      </c>
    </row>
    <row r="131" spans="1:12" s="101" customFormat="1" ht="30" customHeight="1">
      <c r="A131" s="207" t="e">
        <f>'Приложение 4'!#REF!</f>
        <v>#REF!</v>
      </c>
      <c r="B131" s="22" t="e">
        <f>'Приложение 4'!#REF!</f>
        <v>#REF!</v>
      </c>
      <c r="C131" s="29" t="e">
        <f>'Приложение 4'!#REF!</f>
        <v>#REF!</v>
      </c>
      <c r="D131" s="23" t="e">
        <f>'Приложение 4'!#REF!</f>
        <v>#REF!</v>
      </c>
      <c r="E131" s="23" t="e">
        <f>'Приложение 4'!#REF!</f>
        <v>#REF!</v>
      </c>
      <c r="F131" s="195" t="e">
        <f>'Приложение 4'!#REF!</f>
        <v>#REF!</v>
      </c>
      <c r="G131" s="195" t="e">
        <f>'Приложение 4'!#REF!</f>
        <v>#REF!</v>
      </c>
      <c r="H131" s="195" t="e">
        <f>'Приложение 4'!#REF!</f>
        <v>#REF!</v>
      </c>
      <c r="I131" s="22" t="e">
        <f>'Приложение 4'!#REF!</f>
        <v>#REF!</v>
      </c>
      <c r="J131" s="417" t="e">
        <f>J132</f>
        <v>#REF!</v>
      </c>
      <c r="K131" s="417">
        <v>0</v>
      </c>
      <c r="L131" s="417">
        <v>0</v>
      </c>
    </row>
    <row r="132" spans="1:12" s="101" customFormat="1" ht="18.75">
      <c r="A132" s="207" t="e">
        <f>'Приложение 4'!#REF!</f>
        <v>#REF!</v>
      </c>
      <c r="B132" s="22" t="e">
        <f>'Приложение 4'!#REF!</f>
        <v>#REF!</v>
      </c>
      <c r="C132" s="29" t="e">
        <f>'Приложение 4'!#REF!</f>
        <v>#REF!</v>
      </c>
      <c r="D132" s="23" t="e">
        <f>'Приложение 4'!#REF!</f>
        <v>#REF!</v>
      </c>
      <c r="E132" s="23" t="e">
        <f>'Приложение 4'!#REF!</f>
        <v>#REF!</v>
      </c>
      <c r="F132" s="195" t="e">
        <f>'Приложение 4'!#REF!</f>
        <v>#REF!</v>
      </c>
      <c r="G132" s="195" t="e">
        <f>'Приложение 4'!#REF!</f>
        <v>#REF!</v>
      </c>
      <c r="H132" s="195" t="e">
        <f>'Приложение 4'!#REF!</f>
        <v>#REF!</v>
      </c>
      <c r="I132" s="22" t="e">
        <f>'Приложение 4'!#REF!</f>
        <v>#REF!</v>
      </c>
      <c r="J132" s="417" t="e">
        <f>'Приложение 4'!#REF!</f>
        <v>#REF!</v>
      </c>
      <c r="K132" s="417">
        <v>0</v>
      </c>
      <c r="L132" s="417">
        <v>0</v>
      </c>
    </row>
    <row r="133" spans="1:12" s="101" customFormat="1" ht="31.5">
      <c r="A133" s="207" t="s">
        <v>399</v>
      </c>
      <c r="B133" s="22">
        <v>664</v>
      </c>
      <c r="C133" s="29">
        <v>1</v>
      </c>
      <c r="D133" s="23">
        <v>13</v>
      </c>
      <c r="E133" s="23" t="s">
        <v>460</v>
      </c>
      <c r="F133" s="195" t="s">
        <v>436</v>
      </c>
      <c r="G133" s="195" t="s">
        <v>463</v>
      </c>
      <c r="H133" s="195" t="s">
        <v>513</v>
      </c>
      <c r="I133" s="22" t="s">
        <v>397</v>
      </c>
      <c r="J133" s="417" t="e">
        <f>J134</f>
        <v>#REF!</v>
      </c>
      <c r="K133" s="417" t="e">
        <f>K134</f>
        <v>#REF!</v>
      </c>
      <c r="L133" s="417" t="e">
        <f>L134</f>
        <v>#REF!</v>
      </c>
    </row>
    <row r="134" spans="1:12" s="101" customFormat="1" ht="18.75">
      <c r="A134" s="207" t="s">
        <v>398</v>
      </c>
      <c r="B134" s="22">
        <v>664</v>
      </c>
      <c r="C134" s="29">
        <v>1</v>
      </c>
      <c r="D134" s="23">
        <v>13</v>
      </c>
      <c r="E134" s="23" t="s">
        <v>460</v>
      </c>
      <c r="F134" s="195" t="s">
        <v>436</v>
      </c>
      <c r="G134" s="195" t="s">
        <v>463</v>
      </c>
      <c r="H134" s="195" t="s">
        <v>571</v>
      </c>
      <c r="I134" s="22" t="s">
        <v>397</v>
      </c>
      <c r="J134" s="417" t="e">
        <f>J135+J136+J137+J138</f>
        <v>#REF!</v>
      </c>
      <c r="K134" s="417" t="e">
        <f>K135+K136+K137+K138</f>
        <v>#REF!</v>
      </c>
      <c r="L134" s="417" t="e">
        <f>L135+L136+L137+L138</f>
        <v>#REF!</v>
      </c>
    </row>
    <row r="135" spans="1:12" s="101" customFormat="1" ht="13.5" customHeight="1">
      <c r="A135" s="207" t="s">
        <v>396</v>
      </c>
      <c r="B135" s="22">
        <v>664</v>
      </c>
      <c r="C135" s="29">
        <v>1</v>
      </c>
      <c r="D135" s="23">
        <v>13</v>
      </c>
      <c r="E135" s="23">
        <v>91</v>
      </c>
      <c r="F135" s="195" t="s">
        <v>436</v>
      </c>
      <c r="G135" s="195" t="s">
        <v>463</v>
      </c>
      <c r="H135" s="195" t="s">
        <v>571</v>
      </c>
      <c r="I135" s="22">
        <v>120</v>
      </c>
      <c r="J135" s="417" t="e">
        <f>'Приложение 4'!#REF!</f>
        <v>#REF!</v>
      </c>
      <c r="K135" s="417" t="e">
        <f>'Приложение 4'!#REF!</f>
        <v>#REF!</v>
      </c>
      <c r="L135" s="417" t="e">
        <f>'Приложение 4'!#REF!</f>
        <v>#REF!</v>
      </c>
    </row>
    <row r="136" spans="1:12" s="101" customFormat="1" ht="18.75">
      <c r="A136" s="21" t="s">
        <v>611</v>
      </c>
      <c r="B136" s="22">
        <v>664</v>
      </c>
      <c r="C136" s="29">
        <v>1</v>
      </c>
      <c r="D136" s="23">
        <v>13</v>
      </c>
      <c r="E136" s="23">
        <v>91</v>
      </c>
      <c r="F136" s="195" t="s">
        <v>436</v>
      </c>
      <c r="G136" s="195" t="s">
        <v>463</v>
      </c>
      <c r="H136" s="195" t="s">
        <v>571</v>
      </c>
      <c r="I136" s="71">
        <v>240</v>
      </c>
      <c r="J136" s="417" t="e">
        <f>'Приложение 4'!#REF!</f>
        <v>#REF!</v>
      </c>
      <c r="K136" s="417" t="e">
        <f>'Приложение 4'!#REF!</f>
        <v>#REF!</v>
      </c>
      <c r="L136" s="417" t="e">
        <f>'Приложение 4'!#REF!</f>
        <v>#REF!</v>
      </c>
    </row>
    <row r="137" spans="1:12" s="101" customFormat="1" ht="18.75">
      <c r="A137" s="21" t="s">
        <v>622</v>
      </c>
      <c r="B137" s="22">
        <v>664</v>
      </c>
      <c r="C137" s="29">
        <v>1</v>
      </c>
      <c r="D137" s="23">
        <v>13</v>
      </c>
      <c r="E137" s="23">
        <v>91</v>
      </c>
      <c r="F137" s="195" t="s">
        <v>436</v>
      </c>
      <c r="G137" s="195" t="s">
        <v>463</v>
      </c>
      <c r="H137" s="195" t="s">
        <v>571</v>
      </c>
      <c r="I137" s="71">
        <v>830</v>
      </c>
      <c r="J137" s="417" t="e">
        <f>'Приложение 4'!#REF!</f>
        <v>#REF!</v>
      </c>
      <c r="K137" s="417" t="e">
        <f>'Приложение 4'!#REF!</f>
        <v>#REF!</v>
      </c>
      <c r="L137" s="417" t="e">
        <f>'Приложение 4'!#REF!</f>
        <v>#REF!</v>
      </c>
    </row>
    <row r="138" spans="1:12" s="101" customFormat="1" ht="18.75">
      <c r="A138" s="21" t="s">
        <v>612</v>
      </c>
      <c r="B138" s="22">
        <v>664</v>
      </c>
      <c r="C138" s="29">
        <v>1</v>
      </c>
      <c r="D138" s="23">
        <v>13</v>
      </c>
      <c r="E138" s="23">
        <v>91</v>
      </c>
      <c r="F138" s="195" t="s">
        <v>436</v>
      </c>
      <c r="G138" s="195" t="s">
        <v>463</v>
      </c>
      <c r="H138" s="195" t="s">
        <v>571</v>
      </c>
      <c r="I138" s="71">
        <v>850</v>
      </c>
      <c r="J138" s="417" t="e">
        <f>'Приложение 4'!#REF!</f>
        <v>#REF!</v>
      </c>
      <c r="K138" s="417" t="e">
        <f>'Приложение 4'!#REF!</f>
        <v>#REF!</v>
      </c>
      <c r="L138" s="417" t="e">
        <f>'Приложение 4'!#REF!</f>
        <v>#REF!</v>
      </c>
    </row>
    <row r="139" spans="1:12" s="101" customFormat="1" ht="31.5">
      <c r="A139" s="207" t="s">
        <v>421</v>
      </c>
      <c r="B139" s="22">
        <v>664</v>
      </c>
      <c r="C139" s="29">
        <v>1</v>
      </c>
      <c r="D139" s="23">
        <v>13</v>
      </c>
      <c r="E139" s="24" t="s">
        <v>214</v>
      </c>
      <c r="F139" s="195">
        <v>0</v>
      </c>
      <c r="G139" s="195" t="s">
        <v>463</v>
      </c>
      <c r="H139" s="195" t="s">
        <v>513</v>
      </c>
      <c r="I139" s="22" t="s">
        <v>397</v>
      </c>
      <c r="J139" s="417" t="e">
        <f>J140+J142+J145</f>
        <v>#REF!</v>
      </c>
      <c r="K139" s="417" t="e">
        <f>K140+K142</f>
        <v>#REF!</v>
      </c>
      <c r="L139" s="417" t="e">
        <f>L140+L142</f>
        <v>#REF!</v>
      </c>
    </row>
    <row r="140" spans="1:12" s="101" customFormat="1" ht="18.75">
      <c r="A140" s="207" t="s">
        <v>315</v>
      </c>
      <c r="B140" s="22">
        <v>664</v>
      </c>
      <c r="C140" s="29">
        <v>1</v>
      </c>
      <c r="D140" s="23">
        <v>13</v>
      </c>
      <c r="E140" s="24" t="s">
        <v>214</v>
      </c>
      <c r="F140" s="195" t="s">
        <v>433</v>
      </c>
      <c r="G140" s="195" t="s">
        <v>463</v>
      </c>
      <c r="H140" s="195" t="s">
        <v>215</v>
      </c>
      <c r="I140" s="22" t="s">
        <v>397</v>
      </c>
      <c r="J140" s="417" t="e">
        <f>J141</f>
        <v>#REF!</v>
      </c>
      <c r="K140" s="417" t="e">
        <f>K141</f>
        <v>#REF!</v>
      </c>
      <c r="L140" s="417" t="e">
        <f>L141</f>
        <v>#REF!</v>
      </c>
    </row>
    <row r="141" spans="1:12" s="101" customFormat="1" ht="18.75">
      <c r="A141" s="207" t="s">
        <v>611</v>
      </c>
      <c r="B141" s="71">
        <v>664</v>
      </c>
      <c r="C141" s="29">
        <v>1</v>
      </c>
      <c r="D141" s="23">
        <v>13</v>
      </c>
      <c r="E141" s="24" t="s">
        <v>214</v>
      </c>
      <c r="F141" s="195" t="s">
        <v>433</v>
      </c>
      <c r="G141" s="195" t="s">
        <v>463</v>
      </c>
      <c r="H141" s="195" t="s">
        <v>215</v>
      </c>
      <c r="I141" s="22">
        <v>240</v>
      </c>
      <c r="J141" s="417" t="e">
        <f>'Приложение 4'!#REF!</f>
        <v>#REF!</v>
      </c>
      <c r="K141" s="417" t="e">
        <f>'Приложение 4'!#REF!</f>
        <v>#REF!</v>
      </c>
      <c r="L141" s="417" t="e">
        <f>'Приложение 4'!#REF!</f>
        <v>#REF!</v>
      </c>
    </row>
    <row r="142" spans="1:12" s="101" customFormat="1" ht="18.75">
      <c r="A142" s="207" t="s">
        <v>319</v>
      </c>
      <c r="B142" s="22">
        <v>664</v>
      </c>
      <c r="C142" s="29">
        <v>1</v>
      </c>
      <c r="D142" s="23">
        <v>13</v>
      </c>
      <c r="E142" s="24" t="s">
        <v>214</v>
      </c>
      <c r="F142" s="195" t="s">
        <v>433</v>
      </c>
      <c r="G142" s="195" t="s">
        <v>463</v>
      </c>
      <c r="H142" s="195" t="s">
        <v>216</v>
      </c>
      <c r="I142" s="22"/>
      <c r="J142" s="417" t="e">
        <f>J143+J144</f>
        <v>#REF!</v>
      </c>
      <c r="K142" s="417" t="e">
        <f>K143</f>
        <v>#REF!</v>
      </c>
      <c r="L142" s="417" t="e">
        <f>L143</f>
        <v>#REF!</v>
      </c>
    </row>
    <row r="143" spans="1:15" s="239" customFormat="1" ht="18.75">
      <c r="A143" s="207" t="s">
        <v>611</v>
      </c>
      <c r="B143" s="22">
        <v>664</v>
      </c>
      <c r="C143" s="29">
        <v>1</v>
      </c>
      <c r="D143" s="23">
        <v>13</v>
      </c>
      <c r="E143" s="24" t="s">
        <v>214</v>
      </c>
      <c r="F143" s="195" t="s">
        <v>433</v>
      </c>
      <c r="G143" s="195" t="s">
        <v>463</v>
      </c>
      <c r="H143" s="195" t="s">
        <v>216</v>
      </c>
      <c r="I143" s="22">
        <v>240</v>
      </c>
      <c r="J143" s="417" t="e">
        <f>'Приложение 4'!#REF!</f>
        <v>#REF!</v>
      </c>
      <c r="K143" s="417" t="e">
        <f>'Приложение 4'!#REF!</f>
        <v>#REF!</v>
      </c>
      <c r="L143" s="417" t="e">
        <f>'Приложение 4'!#REF!</f>
        <v>#REF!</v>
      </c>
      <c r="M143" s="101"/>
      <c r="N143" s="101"/>
      <c r="O143" s="101"/>
    </row>
    <row r="144" spans="1:15" s="239" customFormat="1" ht="18.75">
      <c r="A144" s="207" t="s">
        <v>622</v>
      </c>
      <c r="B144" s="22"/>
      <c r="C144" s="29">
        <v>1</v>
      </c>
      <c r="D144" s="23">
        <v>13</v>
      </c>
      <c r="E144" s="24" t="s">
        <v>214</v>
      </c>
      <c r="F144" s="195" t="s">
        <v>433</v>
      </c>
      <c r="G144" s="195" t="s">
        <v>463</v>
      </c>
      <c r="H144" s="195" t="s">
        <v>216</v>
      </c>
      <c r="I144" s="22">
        <v>830</v>
      </c>
      <c r="J144" s="417" t="e">
        <f>'Приложение 4'!#REF!</f>
        <v>#REF!</v>
      </c>
      <c r="K144" s="421">
        <v>0</v>
      </c>
      <c r="L144" s="421">
        <v>0</v>
      </c>
      <c r="M144" s="101"/>
      <c r="N144" s="101"/>
      <c r="O144" s="101"/>
    </row>
    <row r="145" spans="1:15" s="239" customFormat="1" ht="18.75">
      <c r="A145" s="207" t="e">
        <f>'Приложение 4'!#REF!</f>
        <v>#REF!</v>
      </c>
      <c r="B145" s="22" t="e">
        <f>'Приложение 4'!#REF!</f>
        <v>#REF!</v>
      </c>
      <c r="C145" s="29" t="e">
        <f>'Приложение 4'!#REF!</f>
        <v>#REF!</v>
      </c>
      <c r="D145" s="23" t="e">
        <f>'Приложение 4'!#REF!</f>
        <v>#REF!</v>
      </c>
      <c r="E145" s="24" t="e">
        <f>'Приложение 4'!#REF!</f>
        <v>#REF!</v>
      </c>
      <c r="F145" s="195" t="e">
        <f>'Приложение 4'!#REF!</f>
        <v>#REF!</v>
      </c>
      <c r="G145" s="195" t="e">
        <f>'Приложение 4'!#REF!</f>
        <v>#REF!</v>
      </c>
      <c r="H145" s="195" t="e">
        <f>'Приложение 4'!#REF!</f>
        <v>#REF!</v>
      </c>
      <c r="I145" s="22" t="s">
        <v>514</v>
      </c>
      <c r="J145" s="417" t="e">
        <f>'Приложение 4'!#REF!</f>
        <v>#REF!</v>
      </c>
      <c r="K145" s="421">
        <v>0</v>
      </c>
      <c r="L145" s="421">
        <v>0</v>
      </c>
      <c r="M145" s="101"/>
      <c r="N145" s="101"/>
      <c r="O145" s="101"/>
    </row>
    <row r="146" spans="1:15" s="239" customFormat="1" ht="18.75">
      <c r="A146" s="207" t="e">
        <f>'Приложение 4'!#REF!</f>
        <v>#REF!</v>
      </c>
      <c r="B146" s="22" t="e">
        <f>'Приложение 4'!#REF!</f>
        <v>#REF!</v>
      </c>
      <c r="C146" s="29" t="e">
        <f>'Приложение 4'!#REF!</f>
        <v>#REF!</v>
      </c>
      <c r="D146" s="23" t="e">
        <f>'Приложение 4'!#REF!</f>
        <v>#REF!</v>
      </c>
      <c r="E146" s="24" t="e">
        <f>'Приложение 4'!#REF!</f>
        <v>#REF!</v>
      </c>
      <c r="F146" s="195" t="e">
        <f>'Приложение 4'!#REF!</f>
        <v>#REF!</v>
      </c>
      <c r="G146" s="195" t="e">
        <f>'Приложение 4'!#REF!</f>
        <v>#REF!</v>
      </c>
      <c r="H146" s="195" t="e">
        <f>'Приложение 4'!#REF!</f>
        <v>#REF!</v>
      </c>
      <c r="I146" s="22" t="e">
        <f>'Приложение 4'!#REF!</f>
        <v>#REF!</v>
      </c>
      <c r="J146" s="417" t="e">
        <f>'Приложение 4'!#REF!</f>
        <v>#REF!</v>
      </c>
      <c r="K146" s="421">
        <v>0</v>
      </c>
      <c r="L146" s="421">
        <v>0</v>
      </c>
      <c r="M146" s="101"/>
      <c r="N146" s="101"/>
      <c r="O146" s="101"/>
    </row>
    <row r="147" spans="1:15" s="239" customFormat="1" ht="18.75">
      <c r="A147" s="207" t="e">
        <f>'Приложение 4'!#REF!</f>
        <v>#REF!</v>
      </c>
      <c r="B147" s="22" t="e">
        <f>'Приложение 4'!#REF!</f>
        <v>#REF!</v>
      </c>
      <c r="C147" s="29" t="e">
        <f>'Приложение 4'!#REF!</f>
        <v>#REF!</v>
      </c>
      <c r="D147" s="23" t="e">
        <f>'Приложение 4'!#REF!</f>
        <v>#REF!</v>
      </c>
      <c r="E147" s="24" t="e">
        <f>'Приложение 4'!#REF!</f>
        <v>#REF!</v>
      </c>
      <c r="F147" s="195" t="e">
        <f>'Приложение 4'!#REF!</f>
        <v>#REF!</v>
      </c>
      <c r="G147" s="195" t="e">
        <f>'Приложение 4'!#REF!</f>
        <v>#REF!</v>
      </c>
      <c r="H147" s="195" t="e">
        <f>'Приложение 4'!#REF!</f>
        <v>#REF!</v>
      </c>
      <c r="I147" s="22" t="e">
        <f>'Приложение 4'!#REF!</f>
        <v>#REF!</v>
      </c>
      <c r="J147" s="417" t="e">
        <f>'Приложение 4'!#REF!</f>
        <v>#REF!</v>
      </c>
      <c r="K147" s="421">
        <v>0</v>
      </c>
      <c r="L147" s="421">
        <v>0</v>
      </c>
      <c r="M147" s="101"/>
      <c r="N147" s="101"/>
      <c r="O147" s="101"/>
    </row>
    <row r="148" spans="1:12" s="239" customFormat="1" ht="18.75">
      <c r="A148" s="155" t="s">
        <v>425</v>
      </c>
      <c r="B148" s="176">
        <v>27</v>
      </c>
      <c r="C148" s="240">
        <v>3</v>
      </c>
      <c r="D148" s="177" t="s">
        <v>514</v>
      </c>
      <c r="E148" s="178"/>
      <c r="F148" s="179"/>
      <c r="G148" s="179"/>
      <c r="H148" s="179"/>
      <c r="I148" s="35"/>
      <c r="J148" s="418" t="e">
        <f>J149+J155</f>
        <v>#REF!</v>
      </c>
      <c r="K148" s="418" t="e">
        <f>K149+K155</f>
        <v>#REF!</v>
      </c>
      <c r="L148" s="418" t="e">
        <f>L149+L155</f>
        <v>#REF!</v>
      </c>
    </row>
    <row r="149" spans="1:15" ht="31.5">
      <c r="A149" s="155" t="s">
        <v>427</v>
      </c>
      <c r="B149" s="176">
        <v>27</v>
      </c>
      <c r="C149" s="240">
        <v>3</v>
      </c>
      <c r="D149" s="177">
        <v>9</v>
      </c>
      <c r="E149" s="178" t="s">
        <v>397</v>
      </c>
      <c r="F149" s="179" t="s">
        <v>397</v>
      </c>
      <c r="G149" s="179"/>
      <c r="H149" s="179" t="s">
        <v>397</v>
      </c>
      <c r="I149" s="35" t="s">
        <v>397</v>
      </c>
      <c r="J149" s="418" t="e">
        <f>J150</f>
        <v>#REF!</v>
      </c>
      <c r="K149" s="418" t="e">
        <f>K150</f>
        <v>#REF!</v>
      </c>
      <c r="L149" s="418" t="e">
        <f>L150</f>
        <v>#REF!</v>
      </c>
      <c r="M149" s="239"/>
      <c r="N149" s="239"/>
      <c r="O149" s="239"/>
    </row>
    <row r="150" spans="1:12" ht="18.75">
      <c r="A150" s="37" t="s">
        <v>245</v>
      </c>
      <c r="B150" s="36">
        <v>27</v>
      </c>
      <c r="C150" s="32">
        <v>3</v>
      </c>
      <c r="D150" s="49">
        <v>9</v>
      </c>
      <c r="E150" s="180" t="s">
        <v>460</v>
      </c>
      <c r="F150" s="181" t="s">
        <v>433</v>
      </c>
      <c r="G150" s="181" t="s">
        <v>463</v>
      </c>
      <c r="H150" s="181" t="s">
        <v>246</v>
      </c>
      <c r="I150" s="31" t="s">
        <v>397</v>
      </c>
      <c r="J150" s="413" t="e">
        <f>J151+J152+J153+J154</f>
        <v>#REF!</v>
      </c>
      <c r="K150" s="413" t="e">
        <f>K151+K152+K153+K154</f>
        <v>#REF!</v>
      </c>
      <c r="L150" s="413" t="e">
        <f>L151+L152+L153+L154</f>
        <v>#REF!</v>
      </c>
    </row>
    <row r="151" spans="1:12" ht="18.75">
      <c r="A151" s="37" t="s">
        <v>614</v>
      </c>
      <c r="B151" s="31">
        <v>27</v>
      </c>
      <c r="C151" s="32">
        <v>3</v>
      </c>
      <c r="D151" s="49">
        <v>9</v>
      </c>
      <c r="E151" s="180" t="s">
        <v>460</v>
      </c>
      <c r="F151" s="181" t="s">
        <v>433</v>
      </c>
      <c r="G151" s="181" t="s">
        <v>463</v>
      </c>
      <c r="H151" s="181" t="s">
        <v>246</v>
      </c>
      <c r="I151" s="31">
        <v>110</v>
      </c>
      <c r="J151" s="413" t="e">
        <f>'Приложение 4'!#REF!</f>
        <v>#REF!</v>
      </c>
      <c r="K151" s="413" t="e">
        <f>'Приложение 4'!#REF!</f>
        <v>#REF!</v>
      </c>
      <c r="L151" s="413" t="e">
        <f>'Приложение 4'!#REF!</f>
        <v>#REF!</v>
      </c>
    </row>
    <row r="152" spans="1:12" ht="18.75">
      <c r="A152" s="30" t="s">
        <v>611</v>
      </c>
      <c r="B152" s="34">
        <v>27</v>
      </c>
      <c r="C152" s="32">
        <v>3</v>
      </c>
      <c r="D152" s="49">
        <v>9</v>
      </c>
      <c r="E152" s="180" t="s">
        <v>460</v>
      </c>
      <c r="F152" s="181" t="s">
        <v>433</v>
      </c>
      <c r="G152" s="181" t="s">
        <v>463</v>
      </c>
      <c r="H152" s="181" t="s">
        <v>246</v>
      </c>
      <c r="I152" s="31">
        <v>240</v>
      </c>
      <c r="J152" s="412" t="e">
        <f>'Приложение 4'!#REF!</f>
        <v>#REF!</v>
      </c>
      <c r="K152" s="412" t="e">
        <f>'Приложение 4'!#REF!</f>
        <v>#REF!</v>
      </c>
      <c r="L152" s="412" t="e">
        <f>'Приложение 4'!#REF!</f>
        <v>#REF!</v>
      </c>
    </row>
    <row r="153" spans="1:12" ht="18.75" hidden="1">
      <c r="A153" s="100" t="s">
        <v>623</v>
      </c>
      <c r="B153" s="71">
        <v>27</v>
      </c>
      <c r="C153" s="32">
        <v>3</v>
      </c>
      <c r="D153" s="23">
        <v>9</v>
      </c>
      <c r="E153" s="24" t="s">
        <v>460</v>
      </c>
      <c r="F153" s="195" t="s">
        <v>433</v>
      </c>
      <c r="G153" s="195" t="s">
        <v>463</v>
      </c>
      <c r="H153" s="195" t="s">
        <v>246</v>
      </c>
      <c r="I153" s="71">
        <v>830</v>
      </c>
      <c r="J153" s="417" t="e">
        <f>'Приложение 4'!#REF!</f>
        <v>#REF!</v>
      </c>
      <c r="K153" s="417" t="e">
        <f>'Приложение 4'!#REF!</f>
        <v>#REF!</v>
      </c>
      <c r="L153" s="417" t="e">
        <f>'Приложение 4'!#REF!</f>
        <v>#REF!</v>
      </c>
    </row>
    <row r="154" spans="1:15" s="239" customFormat="1" ht="18.75">
      <c r="A154" s="200" t="s">
        <v>612</v>
      </c>
      <c r="B154" s="31">
        <v>27</v>
      </c>
      <c r="C154" s="32">
        <v>3</v>
      </c>
      <c r="D154" s="49">
        <v>9</v>
      </c>
      <c r="E154" s="180" t="s">
        <v>460</v>
      </c>
      <c r="F154" s="181" t="s">
        <v>433</v>
      </c>
      <c r="G154" s="181" t="s">
        <v>463</v>
      </c>
      <c r="H154" s="181" t="s">
        <v>246</v>
      </c>
      <c r="I154" s="31">
        <v>850</v>
      </c>
      <c r="J154" s="412" t="e">
        <f>'Приложение 4'!#REF!</f>
        <v>#REF!</v>
      </c>
      <c r="K154" s="412" t="e">
        <f>'Приложение 4'!#REF!</f>
        <v>#REF!</v>
      </c>
      <c r="L154" s="412" t="e">
        <f>'Приложение 4'!#REF!</f>
        <v>#REF!</v>
      </c>
      <c r="M154" s="39"/>
      <c r="N154" s="39"/>
      <c r="O154" s="39"/>
    </row>
    <row r="155" spans="1:15" ht="18.75">
      <c r="A155" s="155" t="s">
        <v>426</v>
      </c>
      <c r="B155" s="176">
        <v>27</v>
      </c>
      <c r="C155" s="240">
        <v>3</v>
      </c>
      <c r="D155" s="177">
        <v>14</v>
      </c>
      <c r="E155" s="178"/>
      <c r="F155" s="179"/>
      <c r="G155" s="179"/>
      <c r="H155" s="179"/>
      <c r="I155" s="35"/>
      <c r="J155" s="418" t="e">
        <f aca="true" t="shared" si="8" ref="J155:L156">J156</f>
        <v>#REF!</v>
      </c>
      <c r="K155" s="418" t="e">
        <f t="shared" si="8"/>
        <v>#REF!</v>
      </c>
      <c r="L155" s="418" t="e">
        <f t="shared" si="8"/>
        <v>#REF!</v>
      </c>
      <c r="M155" s="239"/>
      <c r="N155" s="239"/>
      <c r="O155" s="239"/>
    </row>
    <row r="156" spans="1:12" ht="31.5">
      <c r="A156" s="37" t="s">
        <v>851</v>
      </c>
      <c r="B156" s="36">
        <v>27</v>
      </c>
      <c r="C156" s="32">
        <v>3</v>
      </c>
      <c r="D156" s="49">
        <v>14</v>
      </c>
      <c r="E156" s="180" t="s">
        <v>478</v>
      </c>
      <c r="F156" s="181" t="s">
        <v>433</v>
      </c>
      <c r="G156" s="181" t="s">
        <v>463</v>
      </c>
      <c r="H156" s="181" t="s">
        <v>513</v>
      </c>
      <c r="I156" s="31"/>
      <c r="J156" s="413" t="e">
        <f t="shared" si="8"/>
        <v>#REF!</v>
      </c>
      <c r="K156" s="413" t="e">
        <f t="shared" si="8"/>
        <v>#REF!</v>
      </c>
      <c r="L156" s="413" t="e">
        <f t="shared" si="8"/>
        <v>#REF!</v>
      </c>
    </row>
    <row r="157" spans="1:12" ht="16.5" customHeight="1">
      <c r="A157" s="37" t="s">
        <v>585</v>
      </c>
      <c r="B157" s="36">
        <v>27</v>
      </c>
      <c r="C157" s="32">
        <v>3</v>
      </c>
      <c r="D157" s="49">
        <v>14</v>
      </c>
      <c r="E157" s="180" t="s">
        <v>478</v>
      </c>
      <c r="F157" s="181" t="s">
        <v>429</v>
      </c>
      <c r="G157" s="181" t="s">
        <v>463</v>
      </c>
      <c r="H157" s="181" t="s">
        <v>513</v>
      </c>
      <c r="I157" s="31"/>
      <c r="J157" s="413" t="e">
        <f>J158+J161+J163</f>
        <v>#REF!</v>
      </c>
      <c r="K157" s="413" t="e">
        <f>K158+K161+K163</f>
        <v>#REF!</v>
      </c>
      <c r="L157" s="413" t="e">
        <f>L158+L161+L163</f>
        <v>#REF!</v>
      </c>
    </row>
    <row r="158" spans="1:12" ht="18.75" hidden="1">
      <c r="A158" s="37" t="s">
        <v>853</v>
      </c>
      <c r="B158" s="36">
        <v>27</v>
      </c>
      <c r="C158" s="32">
        <v>3</v>
      </c>
      <c r="D158" s="49">
        <v>14</v>
      </c>
      <c r="E158" s="180" t="s">
        <v>478</v>
      </c>
      <c r="F158" s="181" t="s">
        <v>429</v>
      </c>
      <c r="G158" s="181" t="s">
        <v>473</v>
      </c>
      <c r="H158" s="181" t="s">
        <v>852</v>
      </c>
      <c r="I158" s="31"/>
      <c r="J158" s="413" t="e">
        <f>J159</f>
        <v>#REF!</v>
      </c>
      <c r="K158" s="413" t="e">
        <f>K159</f>
        <v>#REF!</v>
      </c>
      <c r="L158" s="413" t="e">
        <f>L159</f>
        <v>#REF!</v>
      </c>
    </row>
    <row r="159" spans="1:12" ht="18.75" hidden="1">
      <c r="A159" s="37" t="s">
        <v>683</v>
      </c>
      <c r="B159" s="36">
        <v>27</v>
      </c>
      <c r="C159" s="32">
        <v>3</v>
      </c>
      <c r="D159" s="49">
        <v>14</v>
      </c>
      <c r="E159" s="180" t="s">
        <v>478</v>
      </c>
      <c r="F159" s="181" t="s">
        <v>429</v>
      </c>
      <c r="G159" s="181" t="s">
        <v>473</v>
      </c>
      <c r="H159" s="181" t="s">
        <v>852</v>
      </c>
      <c r="I159" s="31">
        <v>360</v>
      </c>
      <c r="J159" s="413" t="e">
        <f>'Приложение 4'!#REF!</f>
        <v>#REF!</v>
      </c>
      <c r="K159" s="413" t="e">
        <f>'Приложение 4'!#REF!</f>
        <v>#REF!</v>
      </c>
      <c r="L159" s="413" t="e">
        <f>'Приложение 4'!#REF!</f>
        <v>#REF!</v>
      </c>
    </row>
    <row r="160" spans="1:12" ht="31.5">
      <c r="A160" s="37" t="s">
        <v>909</v>
      </c>
      <c r="B160" s="36"/>
      <c r="C160" s="32">
        <v>3</v>
      </c>
      <c r="D160" s="49">
        <v>14</v>
      </c>
      <c r="E160" s="180" t="s">
        <v>478</v>
      </c>
      <c r="F160" s="181" t="s">
        <v>429</v>
      </c>
      <c r="G160" s="181" t="s">
        <v>468</v>
      </c>
      <c r="H160" s="181" t="s">
        <v>513</v>
      </c>
      <c r="I160" s="31"/>
      <c r="J160" s="413" t="e">
        <f>J161+J163</f>
        <v>#REF!</v>
      </c>
      <c r="K160" s="413" t="e">
        <f>K161+K163</f>
        <v>#REF!</v>
      </c>
      <c r="L160" s="413" t="e">
        <f>L161+L163</f>
        <v>#REF!</v>
      </c>
    </row>
    <row r="161" spans="1:12" ht="18.75">
      <c r="A161" s="107" t="s">
        <v>604</v>
      </c>
      <c r="B161" s="36">
        <v>27</v>
      </c>
      <c r="C161" s="32">
        <v>3</v>
      </c>
      <c r="D161" s="49">
        <v>14</v>
      </c>
      <c r="E161" s="49">
        <v>13</v>
      </c>
      <c r="F161" s="181" t="s">
        <v>429</v>
      </c>
      <c r="G161" s="181" t="s">
        <v>468</v>
      </c>
      <c r="H161" s="181" t="s">
        <v>266</v>
      </c>
      <c r="I161" s="31"/>
      <c r="J161" s="413" t="e">
        <f>J162</f>
        <v>#REF!</v>
      </c>
      <c r="K161" s="413" t="e">
        <f>K162</f>
        <v>#REF!</v>
      </c>
      <c r="L161" s="413" t="e">
        <f>L162</f>
        <v>#REF!</v>
      </c>
    </row>
    <row r="162" spans="1:12" ht="18.75">
      <c r="A162" s="107" t="s">
        <v>611</v>
      </c>
      <c r="B162" s="31">
        <v>27</v>
      </c>
      <c r="C162" s="32">
        <v>3</v>
      </c>
      <c r="D162" s="49">
        <v>14</v>
      </c>
      <c r="E162" s="49">
        <v>13</v>
      </c>
      <c r="F162" s="181" t="s">
        <v>429</v>
      </c>
      <c r="G162" s="181" t="s">
        <v>468</v>
      </c>
      <c r="H162" s="181" t="s">
        <v>266</v>
      </c>
      <c r="I162" s="31">
        <v>240</v>
      </c>
      <c r="J162" s="413" t="e">
        <f>'Приложение 4'!#REF!</f>
        <v>#REF!</v>
      </c>
      <c r="K162" s="413" t="e">
        <f>'Приложение 4'!#REF!</f>
        <v>#REF!</v>
      </c>
      <c r="L162" s="413" t="e">
        <f>'Приложение 4'!#REF!</f>
        <v>#REF!</v>
      </c>
    </row>
    <row r="163" spans="1:12" ht="18.75">
      <c r="A163" s="47" t="s">
        <v>371</v>
      </c>
      <c r="B163" s="31">
        <v>27</v>
      </c>
      <c r="C163" s="32">
        <v>3</v>
      </c>
      <c r="D163" s="49">
        <v>14</v>
      </c>
      <c r="E163" s="49">
        <v>13</v>
      </c>
      <c r="F163" s="181" t="s">
        <v>429</v>
      </c>
      <c r="G163" s="181" t="s">
        <v>468</v>
      </c>
      <c r="H163" s="181" t="s">
        <v>265</v>
      </c>
      <c r="I163" s="31"/>
      <c r="J163" s="422" t="e">
        <f>J164</f>
        <v>#REF!</v>
      </c>
      <c r="K163" s="422" t="e">
        <f>K164</f>
        <v>#REF!</v>
      </c>
      <c r="L163" s="422" t="e">
        <f>L164</f>
        <v>#REF!</v>
      </c>
    </row>
    <row r="164" spans="1:15" s="239" customFormat="1" ht="18.75">
      <c r="A164" s="28" t="s">
        <v>611</v>
      </c>
      <c r="B164" s="31">
        <v>27</v>
      </c>
      <c r="C164" s="32">
        <v>3</v>
      </c>
      <c r="D164" s="49">
        <v>14</v>
      </c>
      <c r="E164" s="49">
        <v>13</v>
      </c>
      <c r="F164" s="181" t="s">
        <v>429</v>
      </c>
      <c r="G164" s="181" t="s">
        <v>468</v>
      </c>
      <c r="H164" s="181" t="s">
        <v>265</v>
      </c>
      <c r="I164" s="31">
        <v>240</v>
      </c>
      <c r="J164" s="422" t="e">
        <f>'Приложение 4'!#REF!</f>
        <v>#REF!</v>
      </c>
      <c r="K164" s="422" t="e">
        <f>'Приложение 4'!#REF!</f>
        <v>#REF!</v>
      </c>
      <c r="L164" s="422" t="e">
        <f>'Приложение 4'!#REF!</f>
        <v>#REF!</v>
      </c>
      <c r="M164" s="39"/>
      <c r="N164" s="39"/>
      <c r="O164" s="39"/>
    </row>
    <row r="165" spans="1:12" s="239" customFormat="1" ht="18.75">
      <c r="A165" s="155" t="s">
        <v>414</v>
      </c>
      <c r="B165" s="35">
        <v>27</v>
      </c>
      <c r="C165" s="240">
        <v>4</v>
      </c>
      <c r="D165" s="177"/>
      <c r="E165" s="178"/>
      <c r="F165" s="179"/>
      <c r="G165" s="179"/>
      <c r="H165" s="179"/>
      <c r="I165" s="35"/>
      <c r="J165" s="418" t="e">
        <f>J166+J172+J181+J249+J178</f>
        <v>#REF!</v>
      </c>
      <c r="K165" s="418" t="e">
        <f>K166+K172+K181+K249+K178</f>
        <v>#REF!</v>
      </c>
      <c r="L165" s="418" t="e">
        <f>L166+L172+L181+L249+L178</f>
        <v>#REF!</v>
      </c>
    </row>
    <row r="166" spans="1:15" ht="18.75" hidden="1">
      <c r="A166" s="235" t="s">
        <v>334</v>
      </c>
      <c r="B166" s="35">
        <v>27</v>
      </c>
      <c r="C166" s="240">
        <v>4</v>
      </c>
      <c r="D166" s="177">
        <v>1</v>
      </c>
      <c r="E166" s="178"/>
      <c r="F166" s="179"/>
      <c r="G166" s="179"/>
      <c r="H166" s="179"/>
      <c r="I166" s="35"/>
      <c r="J166" s="418" t="e">
        <f aca="true" t="shared" si="9" ref="J166:L168">J167</f>
        <v>#REF!</v>
      </c>
      <c r="K166" s="418" t="e">
        <f t="shared" si="9"/>
        <v>#REF!</v>
      </c>
      <c r="L166" s="418" t="e">
        <f t="shared" si="9"/>
        <v>#REF!</v>
      </c>
      <c r="M166" s="239"/>
      <c r="N166" s="239"/>
      <c r="O166" s="239"/>
    </row>
    <row r="167" spans="1:12" ht="18.75" hidden="1">
      <c r="A167" s="27" t="s">
        <v>708</v>
      </c>
      <c r="B167" s="31">
        <v>27</v>
      </c>
      <c r="C167" s="32">
        <v>4</v>
      </c>
      <c r="D167" s="49">
        <v>1</v>
      </c>
      <c r="E167" s="180" t="s">
        <v>428</v>
      </c>
      <c r="F167" s="181" t="s">
        <v>433</v>
      </c>
      <c r="G167" s="181" t="s">
        <v>463</v>
      </c>
      <c r="H167" s="181" t="s">
        <v>513</v>
      </c>
      <c r="I167" s="31"/>
      <c r="J167" s="413" t="e">
        <f t="shared" si="9"/>
        <v>#REF!</v>
      </c>
      <c r="K167" s="413" t="e">
        <f t="shared" si="9"/>
        <v>#REF!</v>
      </c>
      <c r="L167" s="413" t="e">
        <f t="shared" si="9"/>
        <v>#REF!</v>
      </c>
    </row>
    <row r="168" spans="1:12" ht="18" customHeight="1" hidden="1">
      <c r="A168" s="28" t="s">
        <v>854</v>
      </c>
      <c r="B168" s="34">
        <v>27</v>
      </c>
      <c r="C168" s="32">
        <v>4</v>
      </c>
      <c r="D168" s="49">
        <v>1</v>
      </c>
      <c r="E168" s="180" t="s">
        <v>428</v>
      </c>
      <c r="F168" s="181" t="s">
        <v>433</v>
      </c>
      <c r="G168" s="181" t="s">
        <v>435</v>
      </c>
      <c r="H168" s="181" t="s">
        <v>513</v>
      </c>
      <c r="I168" s="31"/>
      <c r="J168" s="413" t="e">
        <f t="shared" si="9"/>
        <v>#REF!</v>
      </c>
      <c r="K168" s="413" t="e">
        <f t="shared" si="9"/>
        <v>#REF!</v>
      </c>
      <c r="L168" s="413" t="e">
        <f t="shared" si="9"/>
        <v>#REF!</v>
      </c>
    </row>
    <row r="169" spans="1:12" ht="18.75" hidden="1">
      <c r="A169" s="96" t="s">
        <v>855</v>
      </c>
      <c r="B169" s="34">
        <v>27</v>
      </c>
      <c r="C169" s="32">
        <v>4</v>
      </c>
      <c r="D169" s="49">
        <v>1</v>
      </c>
      <c r="E169" s="180" t="s">
        <v>428</v>
      </c>
      <c r="F169" s="181" t="s">
        <v>433</v>
      </c>
      <c r="G169" s="181" t="s">
        <v>435</v>
      </c>
      <c r="H169" s="181" t="s">
        <v>856</v>
      </c>
      <c r="I169" s="31"/>
      <c r="J169" s="413" t="e">
        <f>J170+J171</f>
        <v>#REF!</v>
      </c>
      <c r="K169" s="413" t="e">
        <f>K170+K171</f>
        <v>#REF!</v>
      </c>
      <c r="L169" s="413" t="e">
        <f>L170+L171</f>
        <v>#REF!</v>
      </c>
    </row>
    <row r="170" spans="1:12" ht="18.75" hidden="1">
      <c r="A170" s="96" t="s">
        <v>611</v>
      </c>
      <c r="B170" s="34">
        <v>27</v>
      </c>
      <c r="C170" s="32">
        <v>4</v>
      </c>
      <c r="D170" s="49">
        <v>1</v>
      </c>
      <c r="E170" s="180" t="s">
        <v>428</v>
      </c>
      <c r="F170" s="181" t="s">
        <v>433</v>
      </c>
      <c r="G170" s="181" t="s">
        <v>435</v>
      </c>
      <c r="H170" s="181" t="s">
        <v>856</v>
      </c>
      <c r="I170" s="31">
        <v>240</v>
      </c>
      <c r="J170" s="413" t="e">
        <f>'Приложение 4'!#REF!</f>
        <v>#REF!</v>
      </c>
      <c r="K170" s="413" t="e">
        <f>'Приложение 4'!#REF!</f>
        <v>#REF!</v>
      </c>
      <c r="L170" s="413" t="e">
        <f>'Приложение 4'!#REF!</f>
        <v>#REF!</v>
      </c>
    </row>
    <row r="171" spans="1:15" s="239" customFormat="1" ht="18.75" hidden="1">
      <c r="A171" s="96" t="s">
        <v>613</v>
      </c>
      <c r="B171" s="34">
        <v>27</v>
      </c>
      <c r="C171" s="32">
        <v>4</v>
      </c>
      <c r="D171" s="49">
        <v>1</v>
      </c>
      <c r="E171" s="180" t="s">
        <v>428</v>
      </c>
      <c r="F171" s="181" t="s">
        <v>433</v>
      </c>
      <c r="G171" s="181" t="s">
        <v>435</v>
      </c>
      <c r="H171" s="181" t="s">
        <v>856</v>
      </c>
      <c r="I171" s="36">
        <v>610</v>
      </c>
      <c r="J171" s="412" t="e">
        <f>'Приложение 4'!#REF!</f>
        <v>#REF!</v>
      </c>
      <c r="K171" s="412" t="e">
        <f>'Приложение 4'!#REF!</f>
        <v>#REF!</v>
      </c>
      <c r="L171" s="412" t="e">
        <f>'Приложение 4'!#REF!</f>
        <v>#REF!</v>
      </c>
      <c r="M171" s="39"/>
      <c r="N171" s="39"/>
      <c r="O171" s="39"/>
    </row>
    <row r="172" spans="1:15" ht="18.75" hidden="1">
      <c r="A172" s="241" t="s">
        <v>599</v>
      </c>
      <c r="B172" s="242">
        <v>27</v>
      </c>
      <c r="C172" s="240">
        <v>4</v>
      </c>
      <c r="D172" s="177">
        <v>5</v>
      </c>
      <c r="E172" s="178"/>
      <c r="F172" s="179"/>
      <c r="G172" s="179"/>
      <c r="H172" s="179"/>
      <c r="I172" s="35"/>
      <c r="J172" s="423" t="e">
        <f>J173</f>
        <v>#REF!</v>
      </c>
      <c r="K172" s="423" t="e">
        <f>K173</f>
        <v>#REF!</v>
      </c>
      <c r="L172" s="423" t="e">
        <f>L173</f>
        <v>#REF!</v>
      </c>
      <c r="M172" s="239"/>
      <c r="N172" s="239"/>
      <c r="O172" s="239"/>
    </row>
    <row r="173" spans="1:12" ht="31.5" hidden="1">
      <c r="A173" s="28" t="s">
        <v>598</v>
      </c>
      <c r="B173" s="34">
        <v>27</v>
      </c>
      <c r="C173" s="32">
        <v>4</v>
      </c>
      <c r="D173" s="49">
        <v>5</v>
      </c>
      <c r="E173" s="180" t="s">
        <v>605</v>
      </c>
      <c r="F173" s="181" t="s">
        <v>433</v>
      </c>
      <c r="G173" s="181" t="s">
        <v>463</v>
      </c>
      <c r="H173" s="181" t="s">
        <v>513</v>
      </c>
      <c r="I173" s="31"/>
      <c r="J173" s="421" t="e">
        <f>J174+J176</f>
        <v>#REF!</v>
      </c>
      <c r="K173" s="421" t="e">
        <f>K174+K176</f>
        <v>#REF!</v>
      </c>
      <c r="L173" s="421" t="e">
        <f>L174+L176</f>
        <v>#REF!</v>
      </c>
    </row>
    <row r="174" spans="1:12" ht="31.5" hidden="1">
      <c r="A174" s="28" t="s">
        <v>607</v>
      </c>
      <c r="B174" s="34">
        <v>27</v>
      </c>
      <c r="C174" s="32">
        <v>4</v>
      </c>
      <c r="D174" s="49">
        <v>5</v>
      </c>
      <c r="E174" s="180" t="s">
        <v>605</v>
      </c>
      <c r="F174" s="181" t="s">
        <v>433</v>
      </c>
      <c r="G174" s="181" t="s">
        <v>435</v>
      </c>
      <c r="H174" s="181" t="s">
        <v>600</v>
      </c>
      <c r="I174" s="31"/>
      <c r="J174" s="421" t="e">
        <f>J175</f>
        <v>#REF!</v>
      </c>
      <c r="K174" s="421" t="e">
        <f>K175</f>
        <v>#REF!</v>
      </c>
      <c r="L174" s="421" t="e">
        <f>L175</f>
        <v>#REF!</v>
      </c>
    </row>
    <row r="175" spans="1:12" ht="18.75" hidden="1">
      <c r="A175" s="28" t="s">
        <v>611</v>
      </c>
      <c r="B175" s="34">
        <v>27</v>
      </c>
      <c r="C175" s="32">
        <v>4</v>
      </c>
      <c r="D175" s="49">
        <v>5</v>
      </c>
      <c r="E175" s="180" t="s">
        <v>605</v>
      </c>
      <c r="F175" s="181" t="s">
        <v>433</v>
      </c>
      <c r="G175" s="181" t="s">
        <v>435</v>
      </c>
      <c r="H175" s="181" t="s">
        <v>600</v>
      </c>
      <c r="I175" s="31">
        <v>240</v>
      </c>
      <c r="J175" s="412" t="e">
        <f>'Приложение 4'!#REF!</f>
        <v>#REF!</v>
      </c>
      <c r="K175" s="412" t="e">
        <f>'Приложение 4'!#REF!</f>
        <v>#REF!</v>
      </c>
      <c r="L175" s="412" t="e">
        <f>'Приложение 4'!#REF!</f>
        <v>#REF!</v>
      </c>
    </row>
    <row r="176" spans="1:12" ht="18.75" hidden="1">
      <c r="A176" s="102" t="s">
        <v>606</v>
      </c>
      <c r="B176" s="34">
        <v>27</v>
      </c>
      <c r="C176" s="32">
        <v>4</v>
      </c>
      <c r="D176" s="49">
        <v>5</v>
      </c>
      <c r="E176" s="180" t="s">
        <v>605</v>
      </c>
      <c r="F176" s="181" t="s">
        <v>433</v>
      </c>
      <c r="G176" s="181" t="s">
        <v>435</v>
      </c>
      <c r="H176" s="181" t="s">
        <v>601</v>
      </c>
      <c r="I176" s="36"/>
      <c r="J176" s="412" t="e">
        <f>J177</f>
        <v>#REF!</v>
      </c>
      <c r="K176" s="412" t="e">
        <f>K177</f>
        <v>#REF!</v>
      </c>
      <c r="L176" s="412" t="e">
        <f>L177</f>
        <v>#REF!</v>
      </c>
    </row>
    <row r="177" spans="1:15" s="239" customFormat="1" ht="18.75" hidden="1">
      <c r="A177" s="102" t="s">
        <v>611</v>
      </c>
      <c r="B177" s="34">
        <v>27</v>
      </c>
      <c r="C177" s="32">
        <v>4</v>
      </c>
      <c r="D177" s="49">
        <v>5</v>
      </c>
      <c r="E177" s="180" t="s">
        <v>605</v>
      </c>
      <c r="F177" s="181" t="s">
        <v>433</v>
      </c>
      <c r="G177" s="181" t="s">
        <v>435</v>
      </c>
      <c r="H177" s="181" t="s">
        <v>601</v>
      </c>
      <c r="I177" s="36">
        <v>240</v>
      </c>
      <c r="J177" s="412" t="e">
        <f>'Приложение 4'!#REF!</f>
        <v>#REF!</v>
      </c>
      <c r="K177" s="412" t="e">
        <f>'Приложение 4'!#REF!</f>
        <v>#REF!</v>
      </c>
      <c r="L177" s="412" t="e">
        <f>'Приложение 4'!#REF!</f>
        <v>#REF!</v>
      </c>
      <c r="M177" s="39"/>
      <c r="N177" s="39"/>
      <c r="O177" s="39"/>
    </row>
    <row r="178" spans="1:15" ht="18.75">
      <c r="A178" s="320" t="s">
        <v>269</v>
      </c>
      <c r="B178" s="242"/>
      <c r="C178" s="240">
        <v>4</v>
      </c>
      <c r="D178" s="177">
        <v>8</v>
      </c>
      <c r="E178" s="178"/>
      <c r="F178" s="179"/>
      <c r="G178" s="179"/>
      <c r="H178" s="179"/>
      <c r="I178" s="176"/>
      <c r="J178" s="411" t="e">
        <f aca="true" t="shared" si="10" ref="J178:L179">J179</f>
        <v>#REF!</v>
      </c>
      <c r="K178" s="411" t="e">
        <f t="shared" si="10"/>
        <v>#REF!</v>
      </c>
      <c r="L178" s="411" t="e">
        <f t="shared" si="10"/>
        <v>#REF!</v>
      </c>
      <c r="M178" s="239"/>
      <c r="N178" s="239"/>
      <c r="O178" s="239"/>
    </row>
    <row r="179" spans="1:12" ht="18.75">
      <c r="A179" s="102" t="s">
        <v>675</v>
      </c>
      <c r="B179" s="34"/>
      <c r="C179" s="32">
        <v>4</v>
      </c>
      <c r="D179" s="49">
        <v>8</v>
      </c>
      <c r="E179" s="180" t="s">
        <v>460</v>
      </c>
      <c r="F179" s="181" t="s">
        <v>433</v>
      </c>
      <c r="G179" s="181" t="s">
        <v>463</v>
      </c>
      <c r="H179" s="181" t="s">
        <v>619</v>
      </c>
      <c r="I179" s="36"/>
      <c r="J179" s="412" t="e">
        <f t="shared" si="10"/>
        <v>#REF!</v>
      </c>
      <c r="K179" s="412" t="e">
        <f t="shared" si="10"/>
        <v>#REF!</v>
      </c>
      <c r="L179" s="412" t="e">
        <f t="shared" si="10"/>
        <v>#REF!</v>
      </c>
    </row>
    <row r="180" spans="1:15" s="239" customFormat="1" ht="18.75">
      <c r="A180" s="102" t="s">
        <v>611</v>
      </c>
      <c r="B180" s="34"/>
      <c r="C180" s="32">
        <v>4</v>
      </c>
      <c r="D180" s="49">
        <v>8</v>
      </c>
      <c r="E180" s="180" t="s">
        <v>460</v>
      </c>
      <c r="F180" s="181" t="s">
        <v>433</v>
      </c>
      <c r="G180" s="181" t="s">
        <v>463</v>
      </c>
      <c r="H180" s="181" t="s">
        <v>619</v>
      </c>
      <c r="I180" s="36">
        <v>240</v>
      </c>
      <c r="J180" s="412" t="e">
        <f>'Приложение 4'!#REF!</f>
        <v>#REF!</v>
      </c>
      <c r="K180" s="412" t="e">
        <f>'Приложение 4'!#REF!</f>
        <v>#REF!</v>
      </c>
      <c r="L180" s="412" t="e">
        <f>'Приложение 4'!#REF!</f>
        <v>#REF!</v>
      </c>
      <c r="M180" s="39"/>
      <c r="N180" s="39"/>
      <c r="O180" s="39"/>
    </row>
    <row r="181" spans="1:15" ht="18.75">
      <c r="A181" s="235" t="s">
        <v>335</v>
      </c>
      <c r="B181" s="242">
        <v>27</v>
      </c>
      <c r="C181" s="240">
        <v>4</v>
      </c>
      <c r="D181" s="177">
        <v>9</v>
      </c>
      <c r="E181" s="178"/>
      <c r="F181" s="179"/>
      <c r="G181" s="179"/>
      <c r="H181" s="179"/>
      <c r="I181" s="35"/>
      <c r="J181" s="418" t="e">
        <f>J182</f>
        <v>#REF!</v>
      </c>
      <c r="K181" s="418" t="e">
        <f>K182+K242+K245+K247</f>
        <v>#REF!</v>
      </c>
      <c r="L181" s="418" t="e">
        <f>L182+L242+L245+L247</f>
        <v>#REF!</v>
      </c>
      <c r="M181" s="239"/>
      <c r="N181" s="239"/>
      <c r="O181" s="239"/>
    </row>
    <row r="182" spans="1:12" ht="31.5">
      <c r="A182" s="30" t="s">
        <v>857</v>
      </c>
      <c r="B182" s="36">
        <v>27</v>
      </c>
      <c r="C182" s="32">
        <v>4</v>
      </c>
      <c r="D182" s="49">
        <v>9</v>
      </c>
      <c r="E182" s="180" t="s">
        <v>468</v>
      </c>
      <c r="F182" s="181" t="s">
        <v>433</v>
      </c>
      <c r="G182" s="181" t="s">
        <v>463</v>
      </c>
      <c r="H182" s="181" t="s">
        <v>513</v>
      </c>
      <c r="I182" s="31"/>
      <c r="J182" s="413" t="e">
        <f>J188+J193+J198+J208+J215+J183+J218+J203+J223+J228+J231+J234+J237+J242</f>
        <v>#REF!</v>
      </c>
      <c r="K182" s="413" t="e">
        <f>K188+K193+K198+K208+K215+K183+K218+K203+K223+K228+K231</f>
        <v>#REF!</v>
      </c>
      <c r="L182" s="413" t="e">
        <f>L188+L193+L198+L208+L215+L183+L218+L203+L223+L228+L231</f>
        <v>#REF!</v>
      </c>
    </row>
    <row r="183" spans="1:12" ht="31.5" hidden="1">
      <c r="A183" s="37" t="s">
        <v>666</v>
      </c>
      <c r="B183" s="36"/>
      <c r="C183" s="32">
        <v>4</v>
      </c>
      <c r="D183" s="49">
        <v>9</v>
      </c>
      <c r="E183" s="180" t="s">
        <v>468</v>
      </c>
      <c r="F183" s="181" t="s">
        <v>433</v>
      </c>
      <c r="G183" s="181" t="s">
        <v>435</v>
      </c>
      <c r="H183" s="181" t="s">
        <v>513</v>
      </c>
      <c r="I183" s="31"/>
      <c r="J183" s="413" t="e">
        <f>J186+J184</f>
        <v>#REF!</v>
      </c>
      <c r="K183" s="413" t="e">
        <f>K186+K184</f>
        <v>#REF!</v>
      </c>
      <c r="L183" s="413" t="e">
        <f>L186+L184</f>
        <v>#REF!</v>
      </c>
    </row>
    <row r="184" spans="1:12" ht="18.75" hidden="1">
      <c r="A184" s="37" t="s">
        <v>662</v>
      </c>
      <c r="B184" s="36"/>
      <c r="C184" s="32">
        <v>4</v>
      </c>
      <c r="D184" s="49">
        <v>9</v>
      </c>
      <c r="E184" s="180" t="s">
        <v>468</v>
      </c>
      <c r="F184" s="181" t="s">
        <v>433</v>
      </c>
      <c r="G184" s="181" t="s">
        <v>435</v>
      </c>
      <c r="H184" s="181" t="s">
        <v>663</v>
      </c>
      <c r="I184" s="31"/>
      <c r="J184" s="413" t="e">
        <f>J185</f>
        <v>#REF!</v>
      </c>
      <c r="K184" s="413" t="e">
        <f>K185</f>
        <v>#REF!</v>
      </c>
      <c r="L184" s="413" t="e">
        <f>L185</f>
        <v>#REF!</v>
      </c>
    </row>
    <row r="185" spans="1:12" ht="18.75" hidden="1">
      <c r="A185" s="37" t="s">
        <v>611</v>
      </c>
      <c r="B185" s="36"/>
      <c r="C185" s="32">
        <v>4</v>
      </c>
      <c r="D185" s="49">
        <v>9</v>
      </c>
      <c r="E185" s="180" t="s">
        <v>468</v>
      </c>
      <c r="F185" s="181" t="s">
        <v>433</v>
      </c>
      <c r="G185" s="181" t="s">
        <v>435</v>
      </c>
      <c r="H185" s="181" t="s">
        <v>663</v>
      </c>
      <c r="I185" s="31">
        <v>240</v>
      </c>
      <c r="J185" s="413" t="e">
        <f>'Приложение 4'!#REF!</f>
        <v>#REF!</v>
      </c>
      <c r="K185" s="413" t="e">
        <f>'Приложение 4'!#REF!</f>
        <v>#REF!</v>
      </c>
      <c r="L185" s="413" t="e">
        <f>'Приложение 4'!#REF!</f>
        <v>#REF!</v>
      </c>
    </row>
    <row r="186" spans="1:12" ht="31.5" hidden="1">
      <c r="A186" s="37" t="s">
        <v>862</v>
      </c>
      <c r="B186" s="36"/>
      <c r="C186" s="32">
        <v>4</v>
      </c>
      <c r="D186" s="49">
        <v>9</v>
      </c>
      <c r="E186" s="180" t="s">
        <v>468</v>
      </c>
      <c r="F186" s="181" t="s">
        <v>433</v>
      </c>
      <c r="G186" s="181" t="s">
        <v>435</v>
      </c>
      <c r="H186" s="181" t="s">
        <v>261</v>
      </c>
      <c r="I186" s="31"/>
      <c r="J186" s="413" t="e">
        <f>J187</f>
        <v>#REF!</v>
      </c>
      <c r="K186" s="413" t="e">
        <f>K187</f>
        <v>#REF!</v>
      </c>
      <c r="L186" s="413" t="e">
        <f>L187</f>
        <v>#REF!</v>
      </c>
    </row>
    <row r="187" spans="1:12" ht="18.75" hidden="1">
      <c r="A187" s="37" t="s">
        <v>611</v>
      </c>
      <c r="B187" s="36"/>
      <c r="C187" s="32">
        <v>4</v>
      </c>
      <c r="D187" s="49">
        <v>9</v>
      </c>
      <c r="E187" s="180" t="s">
        <v>468</v>
      </c>
      <c r="F187" s="181" t="s">
        <v>433</v>
      </c>
      <c r="G187" s="181" t="s">
        <v>435</v>
      </c>
      <c r="H187" s="181" t="s">
        <v>261</v>
      </c>
      <c r="I187" s="31">
        <v>240</v>
      </c>
      <c r="J187" s="413" t="e">
        <f>'Приложение 4'!#REF!</f>
        <v>#REF!</v>
      </c>
      <c r="K187" s="413" t="e">
        <f>'Приложение 4'!#REF!</f>
        <v>#REF!</v>
      </c>
      <c r="L187" s="413" t="e">
        <f>'Приложение 4'!#REF!</f>
        <v>#REF!</v>
      </c>
    </row>
    <row r="188" spans="1:12" ht="18.75" hidden="1">
      <c r="A188" s="37" t="s">
        <v>858</v>
      </c>
      <c r="B188" s="36">
        <v>27</v>
      </c>
      <c r="C188" s="32">
        <v>4</v>
      </c>
      <c r="D188" s="49">
        <v>9</v>
      </c>
      <c r="E188" s="180" t="s">
        <v>468</v>
      </c>
      <c r="F188" s="181" t="s">
        <v>433</v>
      </c>
      <c r="G188" s="181" t="s">
        <v>472</v>
      </c>
      <c r="H188" s="181" t="s">
        <v>513</v>
      </c>
      <c r="I188" s="31"/>
      <c r="J188" s="413" t="e">
        <f>J191+J189</f>
        <v>#REF!</v>
      </c>
      <c r="K188" s="413" t="e">
        <f>K191+K189</f>
        <v>#REF!</v>
      </c>
      <c r="L188" s="413" t="e">
        <f>L191+L189</f>
        <v>#REF!</v>
      </c>
    </row>
    <row r="189" spans="1:12" ht="18.75" hidden="1">
      <c r="A189" s="37" t="s">
        <v>662</v>
      </c>
      <c r="B189" s="36"/>
      <c r="C189" s="32">
        <v>4</v>
      </c>
      <c r="D189" s="49">
        <v>9</v>
      </c>
      <c r="E189" s="180" t="s">
        <v>468</v>
      </c>
      <c r="F189" s="181" t="s">
        <v>433</v>
      </c>
      <c r="G189" s="181" t="s">
        <v>472</v>
      </c>
      <c r="H189" s="181" t="s">
        <v>663</v>
      </c>
      <c r="I189" s="31"/>
      <c r="J189" s="413" t="e">
        <f>J190</f>
        <v>#REF!</v>
      </c>
      <c r="K189" s="413" t="e">
        <f>K190</f>
        <v>#REF!</v>
      </c>
      <c r="L189" s="413" t="e">
        <f>L190</f>
        <v>#REF!</v>
      </c>
    </row>
    <row r="190" spans="1:12" ht="18.75" hidden="1">
      <c r="A190" s="37" t="s">
        <v>567</v>
      </c>
      <c r="B190" s="36"/>
      <c r="C190" s="32">
        <v>4</v>
      </c>
      <c r="D190" s="49">
        <v>9</v>
      </c>
      <c r="E190" s="180" t="s">
        <v>468</v>
      </c>
      <c r="F190" s="181" t="s">
        <v>433</v>
      </c>
      <c r="G190" s="181" t="s">
        <v>472</v>
      </c>
      <c r="H190" s="181" t="s">
        <v>663</v>
      </c>
      <c r="I190" s="31">
        <v>540</v>
      </c>
      <c r="J190" s="413" t="e">
        <f>'Приложение 4'!#REF!</f>
        <v>#REF!</v>
      </c>
      <c r="K190" s="413" t="e">
        <f>'Приложение 4'!#REF!</f>
        <v>#REF!</v>
      </c>
      <c r="L190" s="413" t="e">
        <f>'Приложение 4'!#REF!</f>
        <v>#REF!</v>
      </c>
    </row>
    <row r="191" spans="1:12" ht="31.5" hidden="1">
      <c r="A191" s="37" t="s">
        <v>859</v>
      </c>
      <c r="B191" s="36">
        <v>27</v>
      </c>
      <c r="C191" s="32">
        <v>4</v>
      </c>
      <c r="D191" s="49">
        <v>9</v>
      </c>
      <c r="E191" s="180" t="s">
        <v>468</v>
      </c>
      <c r="F191" s="181" t="s">
        <v>433</v>
      </c>
      <c r="G191" s="181" t="s">
        <v>472</v>
      </c>
      <c r="H191" s="181" t="s">
        <v>860</v>
      </c>
      <c r="I191" s="31"/>
      <c r="J191" s="413" t="e">
        <f>J192</f>
        <v>#REF!</v>
      </c>
      <c r="K191" s="413" t="e">
        <f>K192</f>
        <v>#REF!</v>
      </c>
      <c r="L191" s="413" t="e">
        <f>L192</f>
        <v>#REF!</v>
      </c>
    </row>
    <row r="192" spans="1:12" ht="18.75" hidden="1">
      <c r="A192" s="30" t="s">
        <v>567</v>
      </c>
      <c r="B192" s="40">
        <v>27</v>
      </c>
      <c r="C192" s="32">
        <v>4</v>
      </c>
      <c r="D192" s="49">
        <v>9</v>
      </c>
      <c r="E192" s="180" t="s">
        <v>468</v>
      </c>
      <c r="F192" s="181" t="s">
        <v>433</v>
      </c>
      <c r="G192" s="181" t="s">
        <v>472</v>
      </c>
      <c r="H192" s="181" t="s">
        <v>860</v>
      </c>
      <c r="I192" s="31">
        <v>540</v>
      </c>
      <c r="J192" s="412" t="e">
        <f>'Приложение 4'!#REF!</f>
        <v>#REF!</v>
      </c>
      <c r="K192" s="412" t="e">
        <f>'Приложение 4'!#REF!</f>
        <v>#REF!</v>
      </c>
      <c r="L192" s="412" t="e">
        <f>'Приложение 4'!#REF!</f>
        <v>#REF!</v>
      </c>
    </row>
    <row r="193" spans="1:12" ht="18.75">
      <c r="A193" s="30" t="s">
        <v>861</v>
      </c>
      <c r="B193" s="40">
        <v>27</v>
      </c>
      <c r="C193" s="32">
        <v>4</v>
      </c>
      <c r="D193" s="49">
        <v>9</v>
      </c>
      <c r="E193" s="180" t="s">
        <v>468</v>
      </c>
      <c r="F193" s="181" t="s">
        <v>433</v>
      </c>
      <c r="G193" s="181" t="s">
        <v>473</v>
      </c>
      <c r="H193" s="181" t="s">
        <v>513</v>
      </c>
      <c r="I193" s="31"/>
      <c r="J193" s="413" t="e">
        <f>J196+J194</f>
        <v>#REF!</v>
      </c>
      <c r="K193" s="413" t="e">
        <f>K196+K194</f>
        <v>#REF!</v>
      </c>
      <c r="L193" s="413" t="e">
        <f>L196+L194</f>
        <v>#REF!</v>
      </c>
    </row>
    <row r="194" spans="1:12" ht="18.75" hidden="1">
      <c r="A194" s="30" t="s">
        <v>662</v>
      </c>
      <c r="B194" s="40"/>
      <c r="C194" s="32">
        <v>4</v>
      </c>
      <c r="D194" s="49">
        <v>9</v>
      </c>
      <c r="E194" s="180" t="s">
        <v>468</v>
      </c>
      <c r="F194" s="181" t="s">
        <v>433</v>
      </c>
      <c r="G194" s="181" t="s">
        <v>473</v>
      </c>
      <c r="H194" s="181" t="s">
        <v>663</v>
      </c>
      <c r="I194" s="31"/>
      <c r="J194" s="413" t="e">
        <f>J195</f>
        <v>#REF!</v>
      </c>
      <c r="K194" s="413" t="e">
        <f>K195</f>
        <v>#REF!</v>
      </c>
      <c r="L194" s="413" t="e">
        <f>L195</f>
        <v>#REF!</v>
      </c>
    </row>
    <row r="195" spans="1:12" ht="18.75" hidden="1">
      <c r="A195" s="30" t="s">
        <v>611</v>
      </c>
      <c r="B195" s="40"/>
      <c r="C195" s="32">
        <v>4</v>
      </c>
      <c r="D195" s="49">
        <v>9</v>
      </c>
      <c r="E195" s="180" t="s">
        <v>468</v>
      </c>
      <c r="F195" s="181" t="s">
        <v>433</v>
      </c>
      <c r="G195" s="181" t="s">
        <v>473</v>
      </c>
      <c r="H195" s="181" t="s">
        <v>663</v>
      </c>
      <c r="I195" s="31">
        <v>240</v>
      </c>
      <c r="J195" s="413" t="e">
        <f>'Приложение 4'!#REF!</f>
        <v>#REF!</v>
      </c>
      <c r="K195" s="413" t="e">
        <f>'Приложение 4'!#REF!</f>
        <v>#REF!</v>
      </c>
      <c r="L195" s="413" t="e">
        <f>'Приложение 4'!#REF!</f>
        <v>#REF!</v>
      </c>
    </row>
    <row r="196" spans="1:12" ht="18.75">
      <c r="A196" s="30" t="s">
        <v>711</v>
      </c>
      <c r="B196" s="40">
        <v>27</v>
      </c>
      <c r="C196" s="32">
        <v>4</v>
      </c>
      <c r="D196" s="49">
        <v>9</v>
      </c>
      <c r="E196" s="180" t="s">
        <v>468</v>
      </c>
      <c r="F196" s="181" t="s">
        <v>433</v>
      </c>
      <c r="G196" s="181" t="s">
        <v>473</v>
      </c>
      <c r="H196" s="181" t="s">
        <v>710</v>
      </c>
      <c r="I196" s="31"/>
      <c r="J196" s="413" t="e">
        <f>J197</f>
        <v>#REF!</v>
      </c>
      <c r="K196" s="413" t="e">
        <f>K197</f>
        <v>#REF!</v>
      </c>
      <c r="L196" s="413" t="e">
        <f>L197</f>
        <v>#REF!</v>
      </c>
    </row>
    <row r="197" spans="1:12" ht="18.75">
      <c r="A197" s="30" t="s">
        <v>611</v>
      </c>
      <c r="B197" s="40">
        <v>27</v>
      </c>
      <c r="C197" s="32">
        <v>4</v>
      </c>
      <c r="D197" s="49">
        <v>9</v>
      </c>
      <c r="E197" s="180" t="s">
        <v>468</v>
      </c>
      <c r="F197" s="181" t="s">
        <v>433</v>
      </c>
      <c r="G197" s="181" t="s">
        <v>473</v>
      </c>
      <c r="H197" s="181" t="s">
        <v>710</v>
      </c>
      <c r="I197" s="31">
        <v>240</v>
      </c>
      <c r="J197" s="413" t="e">
        <f>'Приложение 4'!#REF!</f>
        <v>#REF!</v>
      </c>
      <c r="K197" s="413" t="e">
        <f>'Приложение 4'!#REF!</f>
        <v>#REF!</v>
      </c>
      <c r="L197" s="413" t="e">
        <f>'Приложение 4'!#REF!</f>
        <v>#REF!</v>
      </c>
    </row>
    <row r="198" spans="1:12" ht="18.75" hidden="1">
      <c r="A198" s="30" t="s">
        <v>863</v>
      </c>
      <c r="B198" s="40">
        <v>27</v>
      </c>
      <c r="C198" s="32">
        <v>4</v>
      </c>
      <c r="D198" s="49">
        <v>9</v>
      </c>
      <c r="E198" s="180" t="s">
        <v>468</v>
      </c>
      <c r="F198" s="181" t="s">
        <v>433</v>
      </c>
      <c r="G198" s="181" t="s">
        <v>468</v>
      </c>
      <c r="H198" s="181" t="s">
        <v>513</v>
      </c>
      <c r="I198" s="31"/>
      <c r="J198" s="413" t="e">
        <f>J201+J199</f>
        <v>#REF!</v>
      </c>
      <c r="K198" s="413" t="e">
        <f>K201+K199</f>
        <v>#REF!</v>
      </c>
      <c r="L198" s="413" t="e">
        <f>L201+L199</f>
        <v>#REF!</v>
      </c>
    </row>
    <row r="199" spans="1:12" ht="18.75" hidden="1">
      <c r="A199" s="30" t="s">
        <v>662</v>
      </c>
      <c r="B199" s="40"/>
      <c r="C199" s="32">
        <v>4</v>
      </c>
      <c r="D199" s="49">
        <v>9</v>
      </c>
      <c r="E199" s="180" t="s">
        <v>468</v>
      </c>
      <c r="F199" s="181" t="s">
        <v>433</v>
      </c>
      <c r="G199" s="181" t="s">
        <v>468</v>
      </c>
      <c r="H199" s="181" t="s">
        <v>663</v>
      </c>
      <c r="I199" s="31"/>
      <c r="J199" s="413" t="e">
        <f>J200</f>
        <v>#REF!</v>
      </c>
      <c r="K199" s="413" t="e">
        <f>K200</f>
        <v>#REF!</v>
      </c>
      <c r="L199" s="413" t="e">
        <f>L200</f>
        <v>#REF!</v>
      </c>
    </row>
    <row r="200" spans="1:12" ht="18.75" hidden="1">
      <c r="A200" s="30" t="s">
        <v>567</v>
      </c>
      <c r="B200" s="40"/>
      <c r="C200" s="32">
        <v>4</v>
      </c>
      <c r="D200" s="49">
        <v>9</v>
      </c>
      <c r="E200" s="180" t="s">
        <v>468</v>
      </c>
      <c r="F200" s="181" t="s">
        <v>433</v>
      </c>
      <c r="G200" s="181" t="s">
        <v>468</v>
      </c>
      <c r="H200" s="181" t="s">
        <v>663</v>
      </c>
      <c r="I200" s="31">
        <v>540</v>
      </c>
      <c r="J200" s="413" t="e">
        <f>'Приложение 4'!#REF!</f>
        <v>#REF!</v>
      </c>
      <c r="K200" s="413" t="e">
        <f>'Приложение 4'!#REF!</f>
        <v>#REF!</v>
      </c>
      <c r="L200" s="413" t="e">
        <f>'Приложение 4'!#REF!</f>
        <v>#REF!</v>
      </c>
    </row>
    <row r="201" spans="1:12" ht="31.5" hidden="1">
      <c r="A201" s="30" t="s">
        <v>859</v>
      </c>
      <c r="B201" s="40">
        <v>27</v>
      </c>
      <c r="C201" s="32">
        <v>4</v>
      </c>
      <c r="D201" s="49">
        <v>9</v>
      </c>
      <c r="E201" s="180" t="s">
        <v>468</v>
      </c>
      <c r="F201" s="181" t="s">
        <v>433</v>
      </c>
      <c r="G201" s="181" t="s">
        <v>468</v>
      </c>
      <c r="H201" s="181" t="s">
        <v>860</v>
      </c>
      <c r="I201" s="31"/>
      <c r="J201" s="413" t="e">
        <f>J202</f>
        <v>#REF!</v>
      </c>
      <c r="K201" s="413" t="e">
        <f>K202</f>
        <v>#REF!</v>
      </c>
      <c r="L201" s="413" t="e">
        <f>L202</f>
        <v>#REF!</v>
      </c>
    </row>
    <row r="202" spans="1:12" ht="18.75" hidden="1">
      <c r="A202" s="30" t="s">
        <v>567</v>
      </c>
      <c r="B202" s="40">
        <v>27</v>
      </c>
      <c r="C202" s="32">
        <v>4</v>
      </c>
      <c r="D202" s="49">
        <v>9</v>
      </c>
      <c r="E202" s="180" t="s">
        <v>468</v>
      </c>
      <c r="F202" s="181" t="s">
        <v>433</v>
      </c>
      <c r="G202" s="181" t="s">
        <v>468</v>
      </c>
      <c r="H202" s="181" t="s">
        <v>860</v>
      </c>
      <c r="I202" s="31">
        <v>540</v>
      </c>
      <c r="J202" s="412" t="e">
        <f>'Приложение 4'!#REF!</f>
        <v>#REF!</v>
      </c>
      <c r="K202" s="412" t="e">
        <f>'Приложение 4'!#REF!</f>
        <v>#REF!</v>
      </c>
      <c r="L202" s="412" t="e">
        <f>'Приложение 4'!#REF!</f>
        <v>#REF!</v>
      </c>
    </row>
    <row r="203" spans="1:12" ht="18.75">
      <c r="A203" s="30" t="s">
        <v>701</v>
      </c>
      <c r="B203" s="40"/>
      <c r="C203" s="32">
        <v>4</v>
      </c>
      <c r="D203" s="49">
        <v>9</v>
      </c>
      <c r="E203" s="180" t="s">
        <v>468</v>
      </c>
      <c r="F203" s="181" t="s">
        <v>433</v>
      </c>
      <c r="G203" s="181" t="s">
        <v>437</v>
      </c>
      <c r="H203" s="181" t="s">
        <v>513</v>
      </c>
      <c r="I203" s="31"/>
      <c r="J203" s="413" t="e">
        <f>J206+J204</f>
        <v>#REF!</v>
      </c>
      <c r="K203" s="413" t="e">
        <f>K206</f>
        <v>#REF!</v>
      </c>
      <c r="L203" s="413" t="e">
        <f>L206</f>
        <v>#REF!</v>
      </c>
    </row>
    <row r="204" spans="1:12" ht="31.5">
      <c r="A204" s="30" t="s">
        <v>902</v>
      </c>
      <c r="B204" s="40"/>
      <c r="C204" s="32">
        <v>4</v>
      </c>
      <c r="D204" s="49">
        <v>9</v>
      </c>
      <c r="E204" s="180" t="s">
        <v>468</v>
      </c>
      <c r="F204" s="181" t="s">
        <v>433</v>
      </c>
      <c r="G204" s="181" t="s">
        <v>437</v>
      </c>
      <c r="H204" s="181" t="s">
        <v>901</v>
      </c>
      <c r="I204" s="31"/>
      <c r="J204" s="413" t="e">
        <f>J205</f>
        <v>#REF!</v>
      </c>
      <c r="K204" s="413">
        <f>K205</f>
        <v>0</v>
      </c>
      <c r="L204" s="413">
        <f>L205</f>
        <v>0</v>
      </c>
    </row>
    <row r="205" spans="1:12" ht="18.75">
      <c r="A205" s="30" t="s">
        <v>567</v>
      </c>
      <c r="B205" s="40"/>
      <c r="C205" s="32">
        <v>4</v>
      </c>
      <c r="D205" s="49">
        <v>9</v>
      </c>
      <c r="E205" s="180" t="s">
        <v>468</v>
      </c>
      <c r="F205" s="181" t="s">
        <v>433</v>
      </c>
      <c r="G205" s="181" t="s">
        <v>437</v>
      </c>
      <c r="H205" s="181" t="s">
        <v>901</v>
      </c>
      <c r="I205" s="31">
        <v>540</v>
      </c>
      <c r="J205" s="413" t="e">
        <f>'Приложение 4'!#REF!</f>
        <v>#REF!</v>
      </c>
      <c r="K205" s="413">
        <v>0</v>
      </c>
      <c r="L205" s="413">
        <v>0</v>
      </c>
    </row>
    <row r="206" spans="1:12" ht="38.25" customHeight="1">
      <c r="A206" s="30" t="s">
        <v>900</v>
      </c>
      <c r="B206" s="40"/>
      <c r="C206" s="32">
        <v>4</v>
      </c>
      <c r="D206" s="49">
        <v>9</v>
      </c>
      <c r="E206" s="180" t="s">
        <v>468</v>
      </c>
      <c r="F206" s="181" t="s">
        <v>433</v>
      </c>
      <c r="G206" s="181" t="s">
        <v>437</v>
      </c>
      <c r="H206" s="181" t="s">
        <v>899</v>
      </c>
      <c r="I206" s="31"/>
      <c r="J206" s="413" t="e">
        <f>J207</f>
        <v>#REF!</v>
      </c>
      <c r="K206" s="413" t="e">
        <f>K207</f>
        <v>#REF!</v>
      </c>
      <c r="L206" s="413" t="e">
        <f>L207</f>
        <v>#REF!</v>
      </c>
    </row>
    <row r="207" spans="1:12" ht="18.75">
      <c r="A207" s="30" t="s">
        <v>567</v>
      </c>
      <c r="B207" s="40"/>
      <c r="C207" s="32">
        <v>4</v>
      </c>
      <c r="D207" s="49">
        <v>9</v>
      </c>
      <c r="E207" s="180" t="s">
        <v>468</v>
      </c>
      <c r="F207" s="181" t="s">
        <v>433</v>
      </c>
      <c r="G207" s="181" t="s">
        <v>437</v>
      </c>
      <c r="H207" s="181" t="s">
        <v>899</v>
      </c>
      <c r="I207" s="31">
        <v>540</v>
      </c>
      <c r="J207" s="413" t="e">
        <f>'Приложение 4'!#REF!</f>
        <v>#REF!</v>
      </c>
      <c r="K207" s="413" t="e">
        <f>'Приложение 4'!#REF!</f>
        <v>#REF!</v>
      </c>
      <c r="L207" s="413" t="e">
        <f>'Приложение 4'!#REF!</f>
        <v>#REF!</v>
      </c>
    </row>
    <row r="208" spans="1:12" ht="18.75">
      <c r="A208" s="30" t="s">
        <v>864</v>
      </c>
      <c r="B208" s="40">
        <v>27</v>
      </c>
      <c r="C208" s="32">
        <v>4</v>
      </c>
      <c r="D208" s="49">
        <v>9</v>
      </c>
      <c r="E208" s="180" t="s">
        <v>468</v>
      </c>
      <c r="F208" s="181" t="s">
        <v>433</v>
      </c>
      <c r="G208" s="181" t="s">
        <v>441</v>
      </c>
      <c r="H208" s="181" t="s">
        <v>513</v>
      </c>
      <c r="I208" s="31"/>
      <c r="J208" s="413" t="e">
        <f>J209+J213+J211</f>
        <v>#REF!</v>
      </c>
      <c r="K208" s="413" t="e">
        <f>K209+K213</f>
        <v>#REF!</v>
      </c>
      <c r="L208" s="413" t="e">
        <f>L209+L213</f>
        <v>#REF!</v>
      </c>
    </row>
    <row r="209" spans="1:12" ht="18.75">
      <c r="A209" s="30" t="s">
        <v>711</v>
      </c>
      <c r="B209" s="40">
        <v>27</v>
      </c>
      <c r="C209" s="32">
        <v>4</v>
      </c>
      <c r="D209" s="49">
        <v>9</v>
      </c>
      <c r="E209" s="180" t="s">
        <v>468</v>
      </c>
      <c r="F209" s="181" t="s">
        <v>433</v>
      </c>
      <c r="G209" s="181" t="s">
        <v>441</v>
      </c>
      <c r="H209" s="181" t="s">
        <v>710</v>
      </c>
      <c r="I209" s="31"/>
      <c r="J209" s="413" t="e">
        <f>J210</f>
        <v>#REF!</v>
      </c>
      <c r="K209" s="413" t="e">
        <f>K210</f>
        <v>#REF!</v>
      </c>
      <c r="L209" s="413" t="e">
        <f>L210</f>
        <v>#REF!</v>
      </c>
    </row>
    <row r="210" spans="1:12" ht="18.75">
      <c r="A210" s="30" t="s">
        <v>611</v>
      </c>
      <c r="B210" s="40">
        <v>27</v>
      </c>
      <c r="C210" s="32">
        <v>4</v>
      </c>
      <c r="D210" s="49">
        <v>9</v>
      </c>
      <c r="E210" s="180" t="s">
        <v>468</v>
      </c>
      <c r="F210" s="181" t="s">
        <v>433</v>
      </c>
      <c r="G210" s="181" t="s">
        <v>441</v>
      </c>
      <c r="H210" s="181" t="s">
        <v>710</v>
      </c>
      <c r="I210" s="31">
        <v>240</v>
      </c>
      <c r="J210" s="413" t="e">
        <f>'Приложение 4'!#REF!</f>
        <v>#REF!</v>
      </c>
      <c r="K210" s="413" t="e">
        <f>'Приложение 4'!#REF!</f>
        <v>#REF!</v>
      </c>
      <c r="L210" s="413" t="e">
        <f>'Приложение 4'!#REF!</f>
        <v>#REF!</v>
      </c>
    </row>
    <row r="211" spans="1:12" ht="18.75" hidden="1">
      <c r="A211" s="30" t="e">
        <f>'Приложение 4'!#REF!</f>
        <v>#REF!</v>
      </c>
      <c r="B211" s="40" t="e">
        <f>'Приложение 4'!#REF!</f>
        <v>#REF!</v>
      </c>
      <c r="C211" s="32" t="e">
        <f>'Приложение 4'!#REF!</f>
        <v>#REF!</v>
      </c>
      <c r="D211" s="49" t="e">
        <f>'Приложение 4'!#REF!</f>
        <v>#REF!</v>
      </c>
      <c r="E211" s="180" t="e">
        <f>'Приложение 4'!#REF!</f>
        <v>#REF!</v>
      </c>
      <c r="F211" s="181" t="e">
        <f>'Приложение 4'!#REF!</f>
        <v>#REF!</v>
      </c>
      <c r="G211" s="181" t="e">
        <f>'Приложение 4'!#REF!</f>
        <v>#REF!</v>
      </c>
      <c r="H211" s="181" t="e">
        <f>'Приложение 4'!#REF!</f>
        <v>#REF!</v>
      </c>
      <c r="I211" s="31" t="s">
        <v>514</v>
      </c>
      <c r="J211" s="413" t="e">
        <f>'Приложение 4'!#REF!</f>
        <v>#REF!</v>
      </c>
      <c r="K211" s="413">
        <v>0</v>
      </c>
      <c r="L211" s="413">
        <v>0</v>
      </c>
    </row>
    <row r="212" spans="1:12" ht="18.75" hidden="1">
      <c r="A212" s="30" t="e">
        <f>'Приложение 4'!#REF!</f>
        <v>#REF!</v>
      </c>
      <c r="B212" s="40" t="e">
        <f>'Приложение 4'!#REF!</f>
        <v>#REF!</v>
      </c>
      <c r="C212" s="32" t="e">
        <f>'Приложение 4'!#REF!</f>
        <v>#REF!</v>
      </c>
      <c r="D212" s="49" t="e">
        <f>'Приложение 4'!#REF!</f>
        <v>#REF!</v>
      </c>
      <c r="E212" s="180" t="e">
        <f>'Приложение 4'!#REF!</f>
        <v>#REF!</v>
      </c>
      <c r="F212" s="181" t="e">
        <f>'Приложение 4'!#REF!</f>
        <v>#REF!</v>
      </c>
      <c r="G212" s="181" t="e">
        <f>'Приложение 4'!#REF!</f>
        <v>#REF!</v>
      </c>
      <c r="H212" s="181" t="e">
        <f>'Приложение 4'!#REF!</f>
        <v>#REF!</v>
      </c>
      <c r="I212" s="31" t="e">
        <f>'Приложение 4'!#REF!</f>
        <v>#REF!</v>
      </c>
      <c r="J212" s="413" t="e">
        <f>'Приложение 4'!#REF!</f>
        <v>#REF!</v>
      </c>
      <c r="K212" s="413">
        <v>0</v>
      </c>
      <c r="L212" s="413">
        <v>0</v>
      </c>
    </row>
    <row r="213" spans="1:12" ht="31.5" hidden="1">
      <c r="A213" s="30" t="s">
        <v>862</v>
      </c>
      <c r="B213" s="40">
        <v>27</v>
      </c>
      <c r="C213" s="32">
        <v>4</v>
      </c>
      <c r="D213" s="49">
        <v>9</v>
      </c>
      <c r="E213" s="180" t="s">
        <v>468</v>
      </c>
      <c r="F213" s="181" t="s">
        <v>433</v>
      </c>
      <c r="G213" s="181" t="s">
        <v>441</v>
      </c>
      <c r="H213" s="181" t="s">
        <v>261</v>
      </c>
      <c r="I213" s="31"/>
      <c r="J213" s="413" t="e">
        <f>J214</f>
        <v>#REF!</v>
      </c>
      <c r="K213" s="413" t="e">
        <f>K214</f>
        <v>#REF!</v>
      </c>
      <c r="L213" s="413" t="e">
        <f>L214</f>
        <v>#REF!</v>
      </c>
    </row>
    <row r="214" spans="1:12" ht="17.25" customHeight="1" hidden="1">
      <c r="A214" s="30" t="s">
        <v>611</v>
      </c>
      <c r="B214" s="40">
        <v>27</v>
      </c>
      <c r="C214" s="32">
        <v>4</v>
      </c>
      <c r="D214" s="49">
        <v>9</v>
      </c>
      <c r="E214" s="180" t="s">
        <v>468</v>
      </c>
      <c r="F214" s="181" t="s">
        <v>433</v>
      </c>
      <c r="G214" s="181" t="s">
        <v>441</v>
      </c>
      <c r="H214" s="181" t="s">
        <v>261</v>
      </c>
      <c r="I214" s="31">
        <v>240</v>
      </c>
      <c r="J214" s="413" t="e">
        <f>'Приложение 4'!#REF!</f>
        <v>#REF!</v>
      </c>
      <c r="K214" s="413" t="e">
        <f>'Приложение 4'!#REF!</f>
        <v>#REF!</v>
      </c>
      <c r="L214" s="413" t="e">
        <f>'Приложение 4'!#REF!</f>
        <v>#REF!</v>
      </c>
    </row>
    <row r="215" spans="1:12" ht="31.5">
      <c r="A215" s="30" t="s">
        <v>865</v>
      </c>
      <c r="B215" s="40">
        <v>27</v>
      </c>
      <c r="C215" s="32">
        <v>4</v>
      </c>
      <c r="D215" s="49">
        <v>9</v>
      </c>
      <c r="E215" s="180" t="s">
        <v>468</v>
      </c>
      <c r="F215" s="181" t="s">
        <v>433</v>
      </c>
      <c r="G215" s="181" t="s">
        <v>432</v>
      </c>
      <c r="H215" s="181" t="s">
        <v>513</v>
      </c>
      <c r="I215" s="31"/>
      <c r="J215" s="413" t="e">
        <f aca="true" t="shared" si="11" ref="J215:L216">J216</f>
        <v>#REF!</v>
      </c>
      <c r="K215" s="413" t="e">
        <f t="shared" si="11"/>
        <v>#REF!</v>
      </c>
      <c r="L215" s="413" t="e">
        <f t="shared" si="11"/>
        <v>#REF!</v>
      </c>
    </row>
    <row r="216" spans="1:12" ht="31.5">
      <c r="A216" s="30" t="s">
        <v>859</v>
      </c>
      <c r="B216" s="40">
        <v>27</v>
      </c>
      <c r="C216" s="32">
        <v>4</v>
      </c>
      <c r="D216" s="49">
        <v>9</v>
      </c>
      <c r="E216" s="180" t="s">
        <v>468</v>
      </c>
      <c r="F216" s="181" t="s">
        <v>433</v>
      </c>
      <c r="G216" s="181" t="s">
        <v>432</v>
      </c>
      <c r="H216" s="181" t="s">
        <v>860</v>
      </c>
      <c r="I216" s="31"/>
      <c r="J216" s="413" t="e">
        <f t="shared" si="11"/>
        <v>#REF!</v>
      </c>
      <c r="K216" s="413" t="e">
        <f t="shared" si="11"/>
        <v>#REF!</v>
      </c>
      <c r="L216" s="413" t="e">
        <f t="shared" si="11"/>
        <v>#REF!</v>
      </c>
    </row>
    <row r="217" spans="1:12" ht="18.75">
      <c r="A217" s="30" t="s">
        <v>567</v>
      </c>
      <c r="B217" s="40">
        <v>27</v>
      </c>
      <c r="C217" s="32">
        <v>4</v>
      </c>
      <c r="D217" s="49">
        <v>9</v>
      </c>
      <c r="E217" s="180" t="s">
        <v>468</v>
      </c>
      <c r="F217" s="181" t="s">
        <v>433</v>
      </c>
      <c r="G217" s="181" t="s">
        <v>432</v>
      </c>
      <c r="H217" s="181" t="s">
        <v>860</v>
      </c>
      <c r="I217" s="31">
        <v>540</v>
      </c>
      <c r="J217" s="412" t="e">
        <f>'Приложение 4'!#REF!</f>
        <v>#REF!</v>
      </c>
      <c r="K217" s="412" t="e">
        <f>'Приложение 4'!#REF!</f>
        <v>#REF!</v>
      </c>
      <c r="L217" s="412" t="e">
        <f>'Приложение 4'!#REF!</f>
        <v>#REF!</v>
      </c>
    </row>
    <row r="218" spans="1:12" ht="18.75" hidden="1">
      <c r="A218" s="30" t="s">
        <v>712</v>
      </c>
      <c r="B218" s="40"/>
      <c r="C218" s="32">
        <v>4</v>
      </c>
      <c r="D218" s="49">
        <v>9</v>
      </c>
      <c r="E218" s="180" t="s">
        <v>468</v>
      </c>
      <c r="F218" s="181" t="s">
        <v>433</v>
      </c>
      <c r="G218" s="181" t="s">
        <v>428</v>
      </c>
      <c r="H218" s="181" t="s">
        <v>513</v>
      </c>
      <c r="I218" s="31"/>
      <c r="J218" s="413" t="e">
        <f>J219+J221</f>
        <v>#REF!</v>
      </c>
      <c r="K218" s="413" t="e">
        <f>K219+K221</f>
        <v>#REF!</v>
      </c>
      <c r="L218" s="413" t="e">
        <f>L219+L221</f>
        <v>#REF!</v>
      </c>
    </row>
    <row r="219" spans="1:12" ht="31.5" hidden="1">
      <c r="A219" s="30" t="s">
        <v>859</v>
      </c>
      <c r="B219" s="40"/>
      <c r="C219" s="32">
        <v>4</v>
      </c>
      <c r="D219" s="49">
        <v>9</v>
      </c>
      <c r="E219" s="180" t="s">
        <v>468</v>
      </c>
      <c r="F219" s="181" t="s">
        <v>433</v>
      </c>
      <c r="G219" s="181" t="s">
        <v>428</v>
      </c>
      <c r="H219" s="181" t="s">
        <v>860</v>
      </c>
      <c r="I219" s="31"/>
      <c r="J219" s="413" t="e">
        <f>J220</f>
        <v>#REF!</v>
      </c>
      <c r="K219" s="413" t="e">
        <f>K220</f>
        <v>#REF!</v>
      </c>
      <c r="L219" s="413" t="e">
        <f>L220</f>
        <v>#REF!</v>
      </c>
    </row>
    <row r="220" spans="1:12" ht="18.75" hidden="1">
      <c r="A220" s="30" t="s">
        <v>567</v>
      </c>
      <c r="B220" s="40"/>
      <c r="C220" s="32">
        <v>4</v>
      </c>
      <c r="D220" s="49">
        <v>9</v>
      </c>
      <c r="E220" s="180" t="s">
        <v>468</v>
      </c>
      <c r="F220" s="181" t="s">
        <v>433</v>
      </c>
      <c r="G220" s="181" t="s">
        <v>428</v>
      </c>
      <c r="H220" s="181" t="s">
        <v>860</v>
      </c>
      <c r="I220" s="31">
        <v>540</v>
      </c>
      <c r="J220" s="413" t="e">
        <f>'Приложение 4'!#REF!</f>
        <v>#REF!</v>
      </c>
      <c r="K220" s="413" t="e">
        <f>'Приложение 4'!#REF!</f>
        <v>#REF!</v>
      </c>
      <c r="L220" s="413" t="e">
        <f>'Приложение 4'!#REF!</f>
        <v>#REF!</v>
      </c>
    </row>
    <row r="221" spans="1:12" ht="18.75" hidden="1">
      <c r="A221" s="30" t="s">
        <v>245</v>
      </c>
      <c r="B221" s="40"/>
      <c r="C221" s="32">
        <v>4</v>
      </c>
      <c r="D221" s="49">
        <v>9</v>
      </c>
      <c r="E221" s="180" t="s">
        <v>468</v>
      </c>
      <c r="F221" s="181" t="s">
        <v>433</v>
      </c>
      <c r="G221" s="181" t="s">
        <v>428</v>
      </c>
      <c r="H221" s="181" t="s">
        <v>246</v>
      </c>
      <c r="I221" s="31"/>
      <c r="J221" s="413" t="e">
        <f>J222</f>
        <v>#REF!</v>
      </c>
      <c r="K221" s="413" t="e">
        <f>K222</f>
        <v>#REF!</v>
      </c>
      <c r="L221" s="413" t="e">
        <f>L222</f>
        <v>#REF!</v>
      </c>
    </row>
    <row r="222" spans="1:12" ht="18.75" hidden="1">
      <c r="A222" s="30" t="s">
        <v>700</v>
      </c>
      <c r="B222" s="40"/>
      <c r="C222" s="32">
        <v>4</v>
      </c>
      <c r="D222" s="49">
        <v>9</v>
      </c>
      <c r="E222" s="180" t="s">
        <v>468</v>
      </c>
      <c r="F222" s="181" t="s">
        <v>433</v>
      </c>
      <c r="G222" s="181" t="s">
        <v>428</v>
      </c>
      <c r="H222" s="181" t="s">
        <v>246</v>
      </c>
      <c r="I222" s="31">
        <v>620</v>
      </c>
      <c r="J222" s="413" t="e">
        <f>'Приложение 4'!#REF!</f>
        <v>#REF!</v>
      </c>
      <c r="K222" s="413" t="e">
        <f>'Приложение 4'!#REF!</f>
        <v>#REF!</v>
      </c>
      <c r="L222" s="413" t="e">
        <f>'Приложение 4'!#REF!</f>
        <v>#REF!</v>
      </c>
    </row>
    <row r="223" spans="1:12" ht="18.75">
      <c r="A223" s="30" t="s">
        <v>903</v>
      </c>
      <c r="B223" s="40"/>
      <c r="C223" s="32">
        <v>4</v>
      </c>
      <c r="D223" s="49">
        <v>9</v>
      </c>
      <c r="E223" s="180" t="s">
        <v>468</v>
      </c>
      <c r="F223" s="181" t="s">
        <v>433</v>
      </c>
      <c r="G223" s="181" t="s">
        <v>464</v>
      </c>
      <c r="H223" s="181" t="s">
        <v>513</v>
      </c>
      <c r="I223" s="31"/>
      <c r="J223" s="413" t="e">
        <f>J224+J226</f>
        <v>#REF!</v>
      </c>
      <c r="K223" s="413" t="e">
        <f>K224+K226</f>
        <v>#REF!</v>
      </c>
      <c r="L223" s="413" t="e">
        <f>L224+L226</f>
        <v>#REF!</v>
      </c>
    </row>
    <row r="224" spans="1:12" ht="18.75">
      <c r="A224" s="30" t="s">
        <v>662</v>
      </c>
      <c r="B224" s="40"/>
      <c r="C224" s="32">
        <v>4</v>
      </c>
      <c r="D224" s="49">
        <v>9</v>
      </c>
      <c r="E224" s="180" t="s">
        <v>468</v>
      </c>
      <c r="F224" s="181" t="s">
        <v>433</v>
      </c>
      <c r="G224" s="181" t="s">
        <v>464</v>
      </c>
      <c r="H224" s="181" t="s">
        <v>663</v>
      </c>
      <c r="I224" s="31"/>
      <c r="J224" s="413" t="e">
        <f>J225</f>
        <v>#REF!</v>
      </c>
      <c r="K224" s="413" t="e">
        <f>K225</f>
        <v>#REF!</v>
      </c>
      <c r="L224" s="413" t="e">
        <f>L225</f>
        <v>#REF!</v>
      </c>
    </row>
    <row r="225" spans="1:12" ht="18.75">
      <c r="A225" s="30" t="s">
        <v>567</v>
      </c>
      <c r="B225" s="40"/>
      <c r="C225" s="32">
        <v>4</v>
      </c>
      <c r="D225" s="49">
        <v>9</v>
      </c>
      <c r="E225" s="180" t="s">
        <v>468</v>
      </c>
      <c r="F225" s="181" t="s">
        <v>433</v>
      </c>
      <c r="G225" s="181" t="s">
        <v>464</v>
      </c>
      <c r="H225" s="181" t="s">
        <v>663</v>
      </c>
      <c r="I225" s="31">
        <v>540</v>
      </c>
      <c r="J225" s="413" t="e">
        <f>'Приложение 4'!#REF!</f>
        <v>#REF!</v>
      </c>
      <c r="K225" s="413" t="e">
        <f>'Приложение 4'!#REF!</f>
        <v>#REF!</v>
      </c>
      <c r="L225" s="413" t="e">
        <f>'Приложение 4'!#REF!</f>
        <v>#REF!</v>
      </c>
    </row>
    <row r="226" spans="1:12" ht="31.5">
      <c r="A226" s="30" t="s">
        <v>859</v>
      </c>
      <c r="B226" s="40"/>
      <c r="C226" s="32">
        <v>4</v>
      </c>
      <c r="D226" s="49">
        <v>9</v>
      </c>
      <c r="E226" s="180" t="s">
        <v>468</v>
      </c>
      <c r="F226" s="181" t="s">
        <v>433</v>
      </c>
      <c r="G226" s="181" t="s">
        <v>464</v>
      </c>
      <c r="H226" s="181" t="s">
        <v>860</v>
      </c>
      <c r="I226" s="31"/>
      <c r="J226" s="413" t="e">
        <f>J227</f>
        <v>#REF!</v>
      </c>
      <c r="K226" s="413" t="e">
        <f>K227</f>
        <v>#REF!</v>
      </c>
      <c r="L226" s="413" t="e">
        <f>L227</f>
        <v>#REF!</v>
      </c>
    </row>
    <row r="227" spans="1:12" ht="18.75">
      <c r="A227" s="30" t="s">
        <v>567</v>
      </c>
      <c r="B227" s="40"/>
      <c r="C227" s="32">
        <v>4</v>
      </c>
      <c r="D227" s="49">
        <v>9</v>
      </c>
      <c r="E227" s="180" t="s">
        <v>468</v>
      </c>
      <c r="F227" s="181" t="s">
        <v>433</v>
      </c>
      <c r="G227" s="181" t="s">
        <v>464</v>
      </c>
      <c r="H227" s="181" t="s">
        <v>860</v>
      </c>
      <c r="I227" s="31">
        <v>540</v>
      </c>
      <c r="J227" s="413" t="e">
        <f>'Приложение 4'!#REF!</f>
        <v>#REF!</v>
      </c>
      <c r="K227" s="413" t="e">
        <f>'Приложение 4'!#REF!</f>
        <v>#REF!</v>
      </c>
      <c r="L227" s="413" t="e">
        <f>'Приложение 4'!#REF!</f>
        <v>#REF!</v>
      </c>
    </row>
    <row r="228" spans="1:12" ht="18.75">
      <c r="A228" s="30" t="s">
        <v>715</v>
      </c>
      <c r="B228" s="40"/>
      <c r="C228" s="32">
        <v>4</v>
      </c>
      <c r="D228" s="49">
        <v>9</v>
      </c>
      <c r="E228" s="180" t="s">
        <v>468</v>
      </c>
      <c r="F228" s="181" t="s">
        <v>433</v>
      </c>
      <c r="G228" s="181" t="s">
        <v>477</v>
      </c>
      <c r="H228" s="181" t="s">
        <v>513</v>
      </c>
      <c r="I228" s="31"/>
      <c r="J228" s="413" t="e">
        <f aca="true" t="shared" si="12" ref="J228:L229">J229</f>
        <v>#REF!</v>
      </c>
      <c r="K228" s="413" t="e">
        <f t="shared" si="12"/>
        <v>#REF!</v>
      </c>
      <c r="L228" s="413" t="e">
        <f t="shared" si="12"/>
        <v>#REF!</v>
      </c>
    </row>
    <row r="229" spans="1:12" ht="31.5">
      <c r="A229" s="30" t="s">
        <v>859</v>
      </c>
      <c r="B229" s="40"/>
      <c r="C229" s="32">
        <v>4</v>
      </c>
      <c r="D229" s="49">
        <v>9</v>
      </c>
      <c r="E229" s="180" t="s">
        <v>468</v>
      </c>
      <c r="F229" s="181" t="s">
        <v>433</v>
      </c>
      <c r="G229" s="181" t="s">
        <v>477</v>
      </c>
      <c r="H229" s="181" t="s">
        <v>860</v>
      </c>
      <c r="I229" s="31"/>
      <c r="J229" s="413" t="e">
        <f t="shared" si="12"/>
        <v>#REF!</v>
      </c>
      <c r="K229" s="413" t="e">
        <f t="shared" si="12"/>
        <v>#REF!</v>
      </c>
      <c r="L229" s="413" t="e">
        <f t="shared" si="12"/>
        <v>#REF!</v>
      </c>
    </row>
    <row r="230" spans="1:12" ht="18.75">
      <c r="A230" s="30" t="s">
        <v>567</v>
      </c>
      <c r="B230" s="40"/>
      <c r="C230" s="32">
        <v>4</v>
      </c>
      <c r="D230" s="49">
        <v>9</v>
      </c>
      <c r="E230" s="180" t="s">
        <v>468</v>
      </c>
      <c r="F230" s="181" t="s">
        <v>433</v>
      </c>
      <c r="G230" s="181" t="s">
        <v>477</v>
      </c>
      <c r="H230" s="181" t="s">
        <v>860</v>
      </c>
      <c r="I230" s="31">
        <v>540</v>
      </c>
      <c r="J230" s="413" t="e">
        <f>'Приложение 4'!#REF!</f>
        <v>#REF!</v>
      </c>
      <c r="K230" s="413" t="e">
        <f>'Приложение 4'!#REF!</f>
        <v>#REF!</v>
      </c>
      <c r="L230" s="413" t="e">
        <f>'Приложение 4'!#REF!</f>
        <v>#REF!</v>
      </c>
    </row>
    <row r="231" spans="1:12" ht="18.75">
      <c r="A231" s="30" t="s">
        <v>716</v>
      </c>
      <c r="B231" s="40"/>
      <c r="C231" s="32">
        <v>4</v>
      </c>
      <c r="D231" s="49">
        <v>9</v>
      </c>
      <c r="E231" s="180" t="s">
        <v>468</v>
      </c>
      <c r="F231" s="181" t="s">
        <v>433</v>
      </c>
      <c r="G231" s="181" t="s">
        <v>480</v>
      </c>
      <c r="H231" s="181" t="s">
        <v>513</v>
      </c>
      <c r="I231" s="31"/>
      <c r="J231" s="413" t="e">
        <f aca="true" t="shared" si="13" ref="J231:L232">J232</f>
        <v>#REF!</v>
      </c>
      <c r="K231" s="413" t="e">
        <f t="shared" si="13"/>
        <v>#REF!</v>
      </c>
      <c r="L231" s="413" t="e">
        <f t="shared" si="13"/>
        <v>#REF!</v>
      </c>
    </row>
    <row r="232" spans="1:12" ht="31.5">
      <c r="A232" s="30" t="s">
        <v>859</v>
      </c>
      <c r="B232" s="40"/>
      <c r="C232" s="32">
        <v>4</v>
      </c>
      <c r="D232" s="49">
        <v>9</v>
      </c>
      <c r="E232" s="180" t="s">
        <v>468</v>
      </c>
      <c r="F232" s="181" t="s">
        <v>433</v>
      </c>
      <c r="G232" s="181" t="s">
        <v>480</v>
      </c>
      <c r="H232" s="181" t="s">
        <v>860</v>
      </c>
      <c r="I232" s="31"/>
      <c r="J232" s="413" t="e">
        <f t="shared" si="13"/>
        <v>#REF!</v>
      </c>
      <c r="K232" s="413" t="e">
        <f t="shared" si="13"/>
        <v>#REF!</v>
      </c>
      <c r="L232" s="413" t="e">
        <f t="shared" si="13"/>
        <v>#REF!</v>
      </c>
    </row>
    <row r="233" spans="1:12" ht="18.75">
      <c r="A233" s="30" t="s">
        <v>567</v>
      </c>
      <c r="B233" s="40"/>
      <c r="C233" s="32">
        <v>4</v>
      </c>
      <c r="D233" s="49">
        <v>9</v>
      </c>
      <c r="E233" s="180" t="s">
        <v>468</v>
      </c>
      <c r="F233" s="181" t="s">
        <v>433</v>
      </c>
      <c r="G233" s="181" t="s">
        <v>480</v>
      </c>
      <c r="H233" s="181" t="s">
        <v>860</v>
      </c>
      <c r="I233" s="31">
        <v>540</v>
      </c>
      <c r="J233" s="413" t="e">
        <f>'Приложение 4'!#REF!</f>
        <v>#REF!</v>
      </c>
      <c r="K233" s="413" t="e">
        <f>'Приложение 4'!#REF!</f>
        <v>#REF!</v>
      </c>
      <c r="L233" s="413" t="e">
        <f>'Приложение 4'!#REF!</f>
        <v>#REF!</v>
      </c>
    </row>
    <row r="234" spans="1:12" ht="18.75">
      <c r="A234" s="30" t="e">
        <f>'Приложение 4'!#REF!</f>
        <v>#REF!</v>
      </c>
      <c r="B234" s="40" t="e">
        <f>'Приложение 4'!#REF!</f>
        <v>#REF!</v>
      </c>
      <c r="C234" s="32" t="e">
        <f>'Приложение 4'!#REF!</f>
        <v>#REF!</v>
      </c>
      <c r="D234" s="49" t="e">
        <f>'Приложение 4'!#REF!</f>
        <v>#REF!</v>
      </c>
      <c r="E234" s="180" t="e">
        <f>'Приложение 4'!#REF!</f>
        <v>#REF!</v>
      </c>
      <c r="F234" s="181" t="e">
        <f>'Приложение 4'!#REF!</f>
        <v>#REF!</v>
      </c>
      <c r="G234" s="181" t="e">
        <f>'Приложение 4'!#REF!</f>
        <v>#REF!</v>
      </c>
      <c r="H234" s="181" t="e">
        <f>'Приложение 4'!#REF!</f>
        <v>#REF!</v>
      </c>
      <c r="I234" s="31" t="s">
        <v>514</v>
      </c>
      <c r="J234" s="413" t="e">
        <f>J235</f>
        <v>#REF!</v>
      </c>
      <c r="K234" s="413">
        <v>0</v>
      </c>
      <c r="L234" s="413">
        <v>0</v>
      </c>
    </row>
    <row r="235" spans="1:12" ht="18.75">
      <c r="A235" s="30" t="e">
        <f>'Приложение 4'!#REF!</f>
        <v>#REF!</v>
      </c>
      <c r="B235" s="40" t="e">
        <f>'Приложение 4'!#REF!</f>
        <v>#REF!</v>
      </c>
      <c r="C235" s="32" t="e">
        <f>'Приложение 4'!#REF!</f>
        <v>#REF!</v>
      </c>
      <c r="D235" s="49" t="e">
        <f>'Приложение 4'!#REF!</f>
        <v>#REF!</v>
      </c>
      <c r="E235" s="180" t="e">
        <f>'Приложение 4'!#REF!</f>
        <v>#REF!</v>
      </c>
      <c r="F235" s="181" t="e">
        <f>'Приложение 4'!#REF!</f>
        <v>#REF!</v>
      </c>
      <c r="G235" s="181" t="e">
        <f>'Приложение 4'!#REF!</f>
        <v>#REF!</v>
      </c>
      <c r="H235" s="181" t="e">
        <f>'Приложение 4'!#REF!</f>
        <v>#REF!</v>
      </c>
      <c r="I235" s="31" t="s">
        <v>514</v>
      </c>
      <c r="J235" s="413" t="e">
        <f>J236</f>
        <v>#REF!</v>
      </c>
      <c r="K235" s="413">
        <v>0</v>
      </c>
      <c r="L235" s="413">
        <v>0</v>
      </c>
    </row>
    <row r="236" spans="1:12" ht="18.75">
      <c r="A236" s="30" t="e">
        <f>'Приложение 4'!#REF!</f>
        <v>#REF!</v>
      </c>
      <c r="B236" s="40" t="e">
        <f>'Приложение 4'!#REF!</f>
        <v>#REF!</v>
      </c>
      <c r="C236" s="32" t="e">
        <f>'Приложение 4'!#REF!</f>
        <v>#REF!</v>
      </c>
      <c r="D236" s="49" t="e">
        <f>'Приложение 4'!#REF!</f>
        <v>#REF!</v>
      </c>
      <c r="E236" s="180" t="e">
        <f>'Приложение 4'!#REF!</f>
        <v>#REF!</v>
      </c>
      <c r="F236" s="181" t="e">
        <f>'Приложение 4'!#REF!</f>
        <v>#REF!</v>
      </c>
      <c r="G236" s="181" t="e">
        <f>'Приложение 4'!#REF!</f>
        <v>#REF!</v>
      </c>
      <c r="H236" s="181" t="e">
        <f>'Приложение 4'!#REF!</f>
        <v>#REF!</v>
      </c>
      <c r="I236" s="31" t="e">
        <f>'Приложение 4'!#REF!</f>
        <v>#REF!</v>
      </c>
      <c r="J236" s="413" t="e">
        <f>'Приложение 4'!#REF!</f>
        <v>#REF!</v>
      </c>
      <c r="K236" s="413">
        <v>0</v>
      </c>
      <c r="L236" s="413">
        <v>0</v>
      </c>
    </row>
    <row r="237" spans="1:12" ht="18.75">
      <c r="A237" s="30" t="e">
        <f>'Приложение 4'!#REF!</f>
        <v>#REF!</v>
      </c>
      <c r="B237" s="40" t="e">
        <f>'Приложение 4'!#REF!</f>
        <v>#REF!</v>
      </c>
      <c r="C237" s="32" t="e">
        <f>'Приложение 4'!#REF!</f>
        <v>#REF!</v>
      </c>
      <c r="D237" s="49" t="e">
        <f>'Приложение 4'!#REF!</f>
        <v>#REF!</v>
      </c>
      <c r="E237" s="180" t="e">
        <f>'Приложение 4'!#REF!</f>
        <v>#REF!</v>
      </c>
      <c r="F237" s="181" t="e">
        <f>'Приложение 4'!#REF!</f>
        <v>#REF!</v>
      </c>
      <c r="G237" s="181" t="e">
        <f>'Приложение 4'!#REF!</f>
        <v>#REF!</v>
      </c>
      <c r="H237" s="181" t="e">
        <f>'Приложение 4'!#REF!</f>
        <v>#REF!</v>
      </c>
      <c r="I237" s="31" t="e">
        <f>'Приложение 4'!#REF!</f>
        <v>#REF!</v>
      </c>
      <c r="J237" s="413" t="e">
        <f>J238+J240</f>
        <v>#REF!</v>
      </c>
      <c r="K237" s="413">
        <v>0</v>
      </c>
      <c r="L237" s="413">
        <v>0</v>
      </c>
    </row>
    <row r="238" spans="1:12" ht="18.75">
      <c r="A238" s="30" t="e">
        <f>'Приложение 4'!#REF!</f>
        <v>#REF!</v>
      </c>
      <c r="B238" s="40" t="e">
        <f>'Приложение 4'!#REF!</f>
        <v>#REF!</v>
      </c>
      <c r="C238" s="32" t="e">
        <f>'Приложение 4'!#REF!</f>
        <v>#REF!</v>
      </c>
      <c r="D238" s="49" t="e">
        <f>'Приложение 4'!#REF!</f>
        <v>#REF!</v>
      </c>
      <c r="E238" s="180" t="e">
        <f>'Приложение 4'!#REF!</f>
        <v>#REF!</v>
      </c>
      <c r="F238" s="181" t="e">
        <f>'Приложение 4'!#REF!</f>
        <v>#REF!</v>
      </c>
      <c r="G238" s="181" t="e">
        <f>'Приложение 4'!#REF!</f>
        <v>#REF!</v>
      </c>
      <c r="H238" s="181" t="e">
        <f>'Приложение 4'!#REF!</f>
        <v>#REF!</v>
      </c>
      <c r="I238" s="31" t="e">
        <f>'Приложение 4'!#REF!</f>
        <v>#REF!</v>
      </c>
      <c r="J238" s="413" t="e">
        <f>J239</f>
        <v>#REF!</v>
      </c>
      <c r="K238" s="413">
        <v>0</v>
      </c>
      <c r="L238" s="413">
        <v>0</v>
      </c>
    </row>
    <row r="239" spans="1:12" ht="18.75">
      <c r="A239" s="30" t="e">
        <f>'Приложение 4'!#REF!</f>
        <v>#REF!</v>
      </c>
      <c r="B239" s="40" t="e">
        <f>'Приложение 4'!#REF!</f>
        <v>#REF!</v>
      </c>
      <c r="C239" s="32" t="e">
        <f>'Приложение 4'!#REF!</f>
        <v>#REF!</v>
      </c>
      <c r="D239" s="49" t="e">
        <f>'Приложение 4'!#REF!</f>
        <v>#REF!</v>
      </c>
      <c r="E239" s="180" t="e">
        <f>'Приложение 4'!#REF!</f>
        <v>#REF!</v>
      </c>
      <c r="F239" s="181" t="e">
        <f>'Приложение 4'!#REF!</f>
        <v>#REF!</v>
      </c>
      <c r="G239" s="181" t="e">
        <f>'Приложение 4'!#REF!</f>
        <v>#REF!</v>
      </c>
      <c r="H239" s="181" t="e">
        <f>'Приложение 4'!#REF!</f>
        <v>#REF!</v>
      </c>
      <c r="I239" s="31" t="e">
        <f>'Приложение 4'!#REF!</f>
        <v>#REF!</v>
      </c>
      <c r="J239" s="413" t="e">
        <f>'Приложение 4'!#REF!</f>
        <v>#REF!</v>
      </c>
      <c r="K239" s="413">
        <v>0</v>
      </c>
      <c r="L239" s="413">
        <v>0</v>
      </c>
    </row>
    <row r="240" spans="1:12" ht="18.75">
      <c r="A240" s="30" t="e">
        <f>'Приложение 4'!#REF!</f>
        <v>#REF!</v>
      </c>
      <c r="B240" s="40" t="e">
        <f>'Приложение 4'!#REF!</f>
        <v>#REF!</v>
      </c>
      <c r="C240" s="32" t="e">
        <f>'Приложение 4'!#REF!</f>
        <v>#REF!</v>
      </c>
      <c r="D240" s="49" t="e">
        <f>'Приложение 4'!#REF!</f>
        <v>#REF!</v>
      </c>
      <c r="E240" s="180" t="e">
        <f>'Приложение 4'!#REF!</f>
        <v>#REF!</v>
      </c>
      <c r="F240" s="181" t="e">
        <f>'Приложение 4'!#REF!</f>
        <v>#REF!</v>
      </c>
      <c r="G240" s="181" t="e">
        <f>'Приложение 4'!#REF!</f>
        <v>#REF!</v>
      </c>
      <c r="H240" s="181" t="e">
        <f>'Приложение 4'!#REF!</f>
        <v>#REF!</v>
      </c>
      <c r="I240" s="31" t="s">
        <v>514</v>
      </c>
      <c r="J240" s="413" t="e">
        <f>J241</f>
        <v>#REF!</v>
      </c>
      <c r="K240" s="413">
        <v>0</v>
      </c>
      <c r="L240" s="413">
        <v>0</v>
      </c>
    </row>
    <row r="241" spans="1:12" ht="18.75">
      <c r="A241" s="30" t="e">
        <f>'Приложение 4'!#REF!</f>
        <v>#REF!</v>
      </c>
      <c r="B241" s="40" t="e">
        <f>'Приложение 4'!#REF!</f>
        <v>#REF!</v>
      </c>
      <c r="C241" s="32" t="e">
        <f>'Приложение 4'!#REF!</f>
        <v>#REF!</v>
      </c>
      <c r="D241" s="49" t="e">
        <f>'Приложение 4'!#REF!</f>
        <v>#REF!</v>
      </c>
      <c r="E241" s="180" t="e">
        <f>'Приложение 4'!#REF!</f>
        <v>#REF!</v>
      </c>
      <c r="F241" s="181" t="e">
        <f>'Приложение 4'!#REF!</f>
        <v>#REF!</v>
      </c>
      <c r="G241" s="181" t="e">
        <f>'Приложение 4'!#REF!</f>
        <v>#REF!</v>
      </c>
      <c r="H241" s="181" t="e">
        <f>'Приложение 4'!#REF!</f>
        <v>#REF!</v>
      </c>
      <c r="I241" s="31" t="e">
        <f>'Приложение 4'!#REF!</f>
        <v>#REF!</v>
      </c>
      <c r="J241" s="413" t="e">
        <f>'Приложение 4'!#REF!</f>
        <v>#REF!</v>
      </c>
      <c r="K241" s="413">
        <v>0</v>
      </c>
      <c r="L241" s="413">
        <v>0</v>
      </c>
    </row>
    <row r="242" spans="1:12" ht="18.75">
      <c r="A242" s="30" t="e">
        <f>'Приложение 4'!#REF!</f>
        <v>#REF!</v>
      </c>
      <c r="B242" s="40" t="e">
        <f>'Приложение 4'!#REF!</f>
        <v>#REF!</v>
      </c>
      <c r="C242" s="32" t="e">
        <f>'Приложение 4'!#REF!</f>
        <v>#REF!</v>
      </c>
      <c r="D242" s="49" t="e">
        <f>'Приложение 4'!#REF!</f>
        <v>#REF!</v>
      </c>
      <c r="E242" s="180" t="e">
        <f>'Приложение 4'!#REF!</f>
        <v>#REF!</v>
      </c>
      <c r="F242" s="181" t="e">
        <f>'Приложение 4'!#REF!</f>
        <v>#REF!</v>
      </c>
      <c r="G242" s="181" t="e">
        <f>'Приложение 4'!#REF!</f>
        <v>#REF!</v>
      </c>
      <c r="H242" s="181" t="e">
        <f>'Приложение 4'!#REF!</f>
        <v>#REF!</v>
      </c>
      <c r="I242" s="31" t="s">
        <v>514</v>
      </c>
      <c r="J242" s="413" t="e">
        <f>'Приложение 4'!#REF!</f>
        <v>#REF!</v>
      </c>
      <c r="K242" s="413" t="e">
        <f>K244</f>
        <v>#REF!</v>
      </c>
      <c r="L242" s="413" t="e">
        <f>L244</f>
        <v>#REF!</v>
      </c>
    </row>
    <row r="243" spans="1:12" ht="18.75">
      <c r="A243" s="30" t="e">
        <f>'Приложение 4'!#REF!</f>
        <v>#REF!</v>
      </c>
      <c r="B243" s="40" t="e">
        <f>'Приложение 4'!#REF!</f>
        <v>#REF!</v>
      </c>
      <c r="C243" s="32" t="e">
        <f>'Приложение 4'!#REF!</f>
        <v>#REF!</v>
      </c>
      <c r="D243" s="49" t="e">
        <f>'Приложение 4'!#REF!</f>
        <v>#REF!</v>
      </c>
      <c r="E243" s="180" t="e">
        <f>'Приложение 4'!#REF!</f>
        <v>#REF!</v>
      </c>
      <c r="F243" s="181" t="e">
        <f>'Приложение 4'!#REF!</f>
        <v>#REF!</v>
      </c>
      <c r="G243" s="181" t="e">
        <f>'Приложение 4'!#REF!</f>
        <v>#REF!</v>
      </c>
      <c r="H243" s="181" t="e">
        <f>'Приложение 4'!#REF!</f>
        <v>#REF!</v>
      </c>
      <c r="I243" s="31" t="e">
        <f>'Приложение 4'!#REF!</f>
        <v>#REF!</v>
      </c>
      <c r="J243" s="413" t="e">
        <f>'Приложение 4'!#REF!</f>
        <v>#REF!</v>
      </c>
      <c r="K243" s="413">
        <v>0</v>
      </c>
      <c r="L243" s="413">
        <v>0</v>
      </c>
    </row>
    <row r="244" spans="1:15" s="239" customFormat="1" ht="18.75">
      <c r="A244" s="30" t="e">
        <f>'Приложение 4'!#REF!</f>
        <v>#REF!</v>
      </c>
      <c r="B244" s="40" t="e">
        <f>'Приложение 4'!#REF!</f>
        <v>#REF!</v>
      </c>
      <c r="C244" s="32" t="e">
        <f>'Приложение 4'!#REF!</f>
        <v>#REF!</v>
      </c>
      <c r="D244" s="49" t="e">
        <f>'Приложение 4'!#REF!</f>
        <v>#REF!</v>
      </c>
      <c r="E244" s="180" t="e">
        <f>'Приложение 4'!#REF!</f>
        <v>#REF!</v>
      </c>
      <c r="F244" s="181" t="e">
        <f>'Приложение 4'!#REF!</f>
        <v>#REF!</v>
      </c>
      <c r="G244" s="181" t="e">
        <f>'Приложение 4'!#REF!</f>
        <v>#REF!</v>
      </c>
      <c r="H244" s="181" t="e">
        <f>'Приложение 4'!#REF!</f>
        <v>#REF!</v>
      </c>
      <c r="I244" s="31" t="e">
        <f>'Приложение 4'!#REF!</f>
        <v>#REF!</v>
      </c>
      <c r="J244" s="413" t="e">
        <f>'Приложение 4'!#REF!</f>
        <v>#REF!</v>
      </c>
      <c r="K244" s="413" t="e">
        <f>'Приложение 4'!#REF!</f>
        <v>#REF!</v>
      </c>
      <c r="L244" s="413" t="e">
        <f>'Приложение 4'!#REF!</f>
        <v>#REF!</v>
      </c>
      <c r="M244" s="39"/>
      <c r="N244" s="39"/>
      <c r="O244" s="39"/>
    </row>
    <row r="245" spans="1:15" s="239" customFormat="1" ht="18.75">
      <c r="A245" s="30" t="e">
        <f>'Приложение 4'!#REF!</f>
        <v>#REF!</v>
      </c>
      <c r="B245" s="40" t="e">
        <f>'Приложение 4'!#REF!</f>
        <v>#REF!</v>
      </c>
      <c r="C245" s="32" t="e">
        <f>'Приложение 4'!#REF!</f>
        <v>#REF!</v>
      </c>
      <c r="D245" s="49" t="e">
        <f>'Приложение 4'!#REF!</f>
        <v>#REF!</v>
      </c>
      <c r="E245" s="180" t="e">
        <f>'Приложение 4'!#REF!</f>
        <v>#REF!</v>
      </c>
      <c r="F245" s="181" t="e">
        <f>'Приложение 4'!#REF!</f>
        <v>#REF!</v>
      </c>
      <c r="G245" s="181" t="e">
        <f>'Приложение 4'!#REF!</f>
        <v>#REF!</v>
      </c>
      <c r="H245" s="181" t="e">
        <f>'Приложение 4'!#REF!</f>
        <v>#REF!</v>
      </c>
      <c r="I245" s="31" t="s">
        <v>514</v>
      </c>
      <c r="J245" s="413">
        <v>0</v>
      </c>
      <c r="K245" s="413" t="e">
        <f>K246</f>
        <v>#REF!</v>
      </c>
      <c r="L245" s="413" t="e">
        <f>L246</f>
        <v>#REF!</v>
      </c>
      <c r="M245" s="39"/>
      <c r="N245" s="39"/>
      <c r="O245" s="39"/>
    </row>
    <row r="246" spans="1:15" s="239" customFormat="1" ht="18.75">
      <c r="A246" s="30" t="e">
        <f>'Приложение 4'!#REF!</f>
        <v>#REF!</v>
      </c>
      <c r="B246" s="40" t="e">
        <f>'Приложение 4'!#REF!</f>
        <v>#REF!</v>
      </c>
      <c r="C246" s="32" t="e">
        <f>'Приложение 4'!#REF!</f>
        <v>#REF!</v>
      </c>
      <c r="D246" s="49" t="e">
        <f>'Приложение 4'!#REF!</f>
        <v>#REF!</v>
      </c>
      <c r="E246" s="180" t="e">
        <f>'Приложение 4'!#REF!</f>
        <v>#REF!</v>
      </c>
      <c r="F246" s="181" t="e">
        <f>'Приложение 4'!#REF!</f>
        <v>#REF!</v>
      </c>
      <c r="G246" s="181" t="e">
        <f>'Приложение 4'!#REF!</f>
        <v>#REF!</v>
      </c>
      <c r="H246" s="181" t="e">
        <f>'Приложение 4'!#REF!</f>
        <v>#REF!</v>
      </c>
      <c r="I246" s="31" t="e">
        <f>'Приложение 4'!#REF!</f>
        <v>#REF!</v>
      </c>
      <c r="J246" s="413">
        <v>0</v>
      </c>
      <c r="K246" s="413" t="e">
        <f>'Приложение 4'!#REF!</f>
        <v>#REF!</v>
      </c>
      <c r="L246" s="413" t="e">
        <f>'Приложение 4'!#REF!</f>
        <v>#REF!</v>
      </c>
      <c r="M246" s="39"/>
      <c r="N246" s="39"/>
      <c r="O246" s="39"/>
    </row>
    <row r="247" spans="1:15" s="239" customFormat="1" ht="18.75">
      <c r="A247" s="30" t="e">
        <f>'Приложение 4'!#REF!</f>
        <v>#REF!</v>
      </c>
      <c r="B247" s="40" t="e">
        <f>'Приложение 4'!#REF!</f>
        <v>#REF!</v>
      </c>
      <c r="C247" s="32" t="e">
        <f>'Приложение 4'!#REF!</f>
        <v>#REF!</v>
      </c>
      <c r="D247" s="49" t="e">
        <f>'Приложение 4'!#REF!</f>
        <v>#REF!</v>
      </c>
      <c r="E247" s="180" t="e">
        <f>'Приложение 4'!#REF!</f>
        <v>#REF!</v>
      </c>
      <c r="F247" s="181" t="e">
        <f>'Приложение 4'!#REF!</f>
        <v>#REF!</v>
      </c>
      <c r="G247" s="181" t="e">
        <f>'Приложение 4'!#REF!</f>
        <v>#REF!</v>
      </c>
      <c r="H247" s="181" t="e">
        <f>'Приложение 4'!#REF!</f>
        <v>#REF!</v>
      </c>
      <c r="I247" s="31" t="s">
        <v>514</v>
      </c>
      <c r="J247" s="413">
        <v>0</v>
      </c>
      <c r="K247" s="413" t="e">
        <f>K248</f>
        <v>#REF!</v>
      </c>
      <c r="L247" s="413" t="e">
        <f>L248</f>
        <v>#REF!</v>
      </c>
      <c r="M247" s="39"/>
      <c r="N247" s="39"/>
      <c r="O247" s="39"/>
    </row>
    <row r="248" spans="1:15" s="239" customFormat="1" ht="18.75">
      <c r="A248" s="30" t="e">
        <f>'Приложение 4'!#REF!</f>
        <v>#REF!</v>
      </c>
      <c r="B248" s="40" t="e">
        <f>'Приложение 4'!#REF!</f>
        <v>#REF!</v>
      </c>
      <c r="C248" s="32" t="e">
        <f>'Приложение 4'!#REF!</f>
        <v>#REF!</v>
      </c>
      <c r="D248" s="49" t="e">
        <f>'Приложение 4'!#REF!</f>
        <v>#REF!</v>
      </c>
      <c r="E248" s="180" t="e">
        <f>'Приложение 4'!#REF!</f>
        <v>#REF!</v>
      </c>
      <c r="F248" s="181" t="e">
        <f>'Приложение 4'!#REF!</f>
        <v>#REF!</v>
      </c>
      <c r="G248" s="181" t="e">
        <f>'Приложение 4'!#REF!</f>
        <v>#REF!</v>
      </c>
      <c r="H248" s="181" t="e">
        <f>'Приложение 4'!#REF!</f>
        <v>#REF!</v>
      </c>
      <c r="I248" s="31" t="e">
        <f>'Приложение 4'!#REF!</f>
        <v>#REF!</v>
      </c>
      <c r="J248" s="413">
        <v>0</v>
      </c>
      <c r="K248" s="413" t="e">
        <f>'Приложение 4'!#REF!</f>
        <v>#REF!</v>
      </c>
      <c r="L248" s="413" t="e">
        <f>'Приложение 4'!#REF!</f>
        <v>#REF!</v>
      </c>
      <c r="M248" s="39"/>
      <c r="N248" s="39"/>
      <c r="O248" s="39"/>
    </row>
    <row r="249" spans="1:15" ht="18.75">
      <c r="A249" s="235" t="s">
        <v>413</v>
      </c>
      <c r="B249" s="242">
        <v>27</v>
      </c>
      <c r="C249" s="240">
        <v>4</v>
      </c>
      <c r="D249" s="177">
        <v>12</v>
      </c>
      <c r="E249" s="178"/>
      <c r="F249" s="179"/>
      <c r="G249" s="179"/>
      <c r="H249" s="179"/>
      <c r="I249" s="35"/>
      <c r="J249" s="418" t="e">
        <f>J250+J271+J267</f>
        <v>#REF!</v>
      </c>
      <c r="K249" s="418" t="e">
        <f>K250+K271+K267</f>
        <v>#REF!</v>
      </c>
      <c r="L249" s="418" t="e">
        <f>L250+L271+L267</f>
        <v>#REF!</v>
      </c>
      <c r="M249" s="239"/>
      <c r="N249" s="239"/>
      <c r="O249" s="239"/>
    </row>
    <row r="250" spans="1:12" ht="18.75">
      <c r="A250" s="30" t="s">
        <v>805</v>
      </c>
      <c r="B250" s="34">
        <v>27</v>
      </c>
      <c r="C250" s="32">
        <v>4</v>
      </c>
      <c r="D250" s="49">
        <v>12</v>
      </c>
      <c r="E250" s="180" t="s">
        <v>819</v>
      </c>
      <c r="F250" s="181" t="s">
        <v>433</v>
      </c>
      <c r="G250" s="181" t="s">
        <v>463</v>
      </c>
      <c r="H250" s="181" t="s">
        <v>513</v>
      </c>
      <c r="I250" s="36"/>
      <c r="J250" s="412" t="e">
        <f>J251+J262+J259</f>
        <v>#REF!</v>
      </c>
      <c r="K250" s="412" t="e">
        <f>K251+K262+K259</f>
        <v>#REF!</v>
      </c>
      <c r="L250" s="412" t="e">
        <f>L251+L262+L259</f>
        <v>#REF!</v>
      </c>
    </row>
    <row r="251" spans="1:12" ht="31.5">
      <c r="A251" s="28" t="s">
        <v>803</v>
      </c>
      <c r="B251" s="34">
        <v>27</v>
      </c>
      <c r="C251" s="32">
        <v>4</v>
      </c>
      <c r="D251" s="49">
        <v>12</v>
      </c>
      <c r="E251" s="180" t="s">
        <v>819</v>
      </c>
      <c r="F251" s="181" t="s">
        <v>433</v>
      </c>
      <c r="G251" s="181" t="s">
        <v>435</v>
      </c>
      <c r="H251" s="181" t="s">
        <v>513</v>
      </c>
      <c r="I251" s="31"/>
      <c r="J251" s="413" t="e">
        <f>J252+J255+J257</f>
        <v>#REF!</v>
      </c>
      <c r="K251" s="413" t="e">
        <f>K252+K255+K257</f>
        <v>#REF!</v>
      </c>
      <c r="L251" s="413" t="e">
        <f>L252+L255+L257</f>
        <v>#REF!</v>
      </c>
    </row>
    <row r="252" spans="1:12" ht="18.75">
      <c r="A252" s="28" t="s">
        <v>867</v>
      </c>
      <c r="B252" s="34">
        <v>27</v>
      </c>
      <c r="C252" s="32">
        <v>4</v>
      </c>
      <c r="D252" s="49">
        <v>12</v>
      </c>
      <c r="E252" s="180" t="s">
        <v>819</v>
      </c>
      <c r="F252" s="181" t="s">
        <v>433</v>
      </c>
      <c r="G252" s="181" t="s">
        <v>435</v>
      </c>
      <c r="H252" s="181" t="s">
        <v>866</v>
      </c>
      <c r="I252" s="31"/>
      <c r="J252" s="413" t="e">
        <f>J253+J254</f>
        <v>#REF!</v>
      </c>
      <c r="K252" s="413" t="e">
        <f>K253</f>
        <v>#REF!</v>
      </c>
      <c r="L252" s="413" t="e">
        <f>L253</f>
        <v>#REF!</v>
      </c>
    </row>
    <row r="253" spans="1:12" ht="15.75" customHeight="1">
      <c r="A253" s="28" t="s">
        <v>611</v>
      </c>
      <c r="B253" s="34">
        <v>27</v>
      </c>
      <c r="C253" s="32">
        <v>4</v>
      </c>
      <c r="D253" s="49">
        <v>12</v>
      </c>
      <c r="E253" s="180" t="s">
        <v>819</v>
      </c>
      <c r="F253" s="181" t="s">
        <v>433</v>
      </c>
      <c r="G253" s="181" t="s">
        <v>435</v>
      </c>
      <c r="H253" s="181" t="s">
        <v>866</v>
      </c>
      <c r="I253" s="31">
        <v>240</v>
      </c>
      <c r="J253" s="413" t="e">
        <f>'Приложение 4'!#REF!</f>
        <v>#REF!</v>
      </c>
      <c r="K253" s="413" t="e">
        <f>'Приложение 4'!#REF!</f>
        <v>#REF!</v>
      </c>
      <c r="L253" s="413" t="e">
        <f>'Приложение 4'!#REF!</f>
        <v>#REF!</v>
      </c>
    </row>
    <row r="254" spans="1:12" ht="35.25" customHeight="1">
      <c r="A254" s="28" t="s">
        <v>772</v>
      </c>
      <c r="B254" s="34">
        <v>27</v>
      </c>
      <c r="C254" s="59">
        <v>4</v>
      </c>
      <c r="D254" s="49">
        <v>12</v>
      </c>
      <c r="E254" s="180" t="s">
        <v>819</v>
      </c>
      <c r="F254" s="181" t="s">
        <v>433</v>
      </c>
      <c r="G254" s="181" t="s">
        <v>435</v>
      </c>
      <c r="H254" s="181" t="s">
        <v>866</v>
      </c>
      <c r="I254" s="31">
        <v>810</v>
      </c>
      <c r="J254" s="413" t="e">
        <f>'Приложение 4'!#REF!</f>
        <v>#REF!</v>
      </c>
      <c r="K254" s="413">
        <v>0</v>
      </c>
      <c r="L254" s="413">
        <v>0</v>
      </c>
    </row>
    <row r="255" spans="1:12" ht="35.25" customHeight="1">
      <c r="A255" s="28" t="e">
        <f>'Приложение 4'!#REF!</f>
        <v>#REF!</v>
      </c>
      <c r="B255" s="34" t="e">
        <f>'Приложение 4'!#REF!</f>
        <v>#REF!</v>
      </c>
      <c r="C255" s="59" t="e">
        <f>'Приложение 4'!#REF!</f>
        <v>#REF!</v>
      </c>
      <c r="D255" s="49" t="e">
        <f>'Приложение 4'!#REF!</f>
        <v>#REF!</v>
      </c>
      <c r="E255" s="180" t="e">
        <f>'Приложение 4'!#REF!</f>
        <v>#REF!</v>
      </c>
      <c r="F255" s="181" t="e">
        <f>'Приложение 4'!#REF!</f>
        <v>#REF!</v>
      </c>
      <c r="G255" s="181" t="e">
        <f>'Приложение 4'!#REF!</f>
        <v>#REF!</v>
      </c>
      <c r="H255" s="181" t="e">
        <f>'Приложение 4'!#REF!</f>
        <v>#REF!</v>
      </c>
      <c r="I255" s="31" t="s">
        <v>514</v>
      </c>
      <c r="J255" s="413" t="e">
        <f>J256</f>
        <v>#REF!</v>
      </c>
      <c r="K255" s="413" t="e">
        <f>K256</f>
        <v>#REF!</v>
      </c>
      <c r="L255" s="413" t="e">
        <f>L256</f>
        <v>#REF!</v>
      </c>
    </row>
    <row r="256" spans="1:12" ht="35.25" customHeight="1">
      <c r="A256" s="28" t="e">
        <f>'Приложение 4'!#REF!</f>
        <v>#REF!</v>
      </c>
      <c r="B256" s="34" t="e">
        <f>'Приложение 4'!#REF!</f>
        <v>#REF!</v>
      </c>
      <c r="C256" s="59" t="e">
        <f>'Приложение 4'!#REF!</f>
        <v>#REF!</v>
      </c>
      <c r="D256" s="49" t="e">
        <f>'Приложение 4'!#REF!</f>
        <v>#REF!</v>
      </c>
      <c r="E256" s="180" t="e">
        <f>'Приложение 4'!#REF!</f>
        <v>#REF!</v>
      </c>
      <c r="F256" s="181" t="e">
        <f>'Приложение 4'!#REF!</f>
        <v>#REF!</v>
      </c>
      <c r="G256" s="181" t="e">
        <f>'Приложение 4'!#REF!</f>
        <v>#REF!</v>
      </c>
      <c r="H256" s="181" t="e">
        <f>'Приложение 4'!#REF!</f>
        <v>#REF!</v>
      </c>
      <c r="I256" s="31" t="e">
        <f>'Приложение 4'!#REF!</f>
        <v>#REF!</v>
      </c>
      <c r="J256" s="413" t="e">
        <f>'Приложение 4'!#REF!</f>
        <v>#REF!</v>
      </c>
      <c r="K256" s="413" t="e">
        <f>'Приложение 4'!#REF!</f>
        <v>#REF!</v>
      </c>
      <c r="L256" s="413" t="e">
        <f>'Приложение 4'!#REF!</f>
        <v>#REF!</v>
      </c>
    </row>
    <row r="257" spans="1:12" ht="26.25" customHeight="1">
      <c r="A257" s="28" t="e">
        <f>'Приложение 4'!#REF!</f>
        <v>#REF!</v>
      </c>
      <c r="B257" s="34" t="e">
        <f>'Приложение 4'!#REF!</f>
        <v>#REF!</v>
      </c>
      <c r="C257" s="59" t="e">
        <f>'Приложение 4'!#REF!</f>
        <v>#REF!</v>
      </c>
      <c r="D257" s="49" t="e">
        <f>'Приложение 4'!#REF!</f>
        <v>#REF!</v>
      </c>
      <c r="E257" s="180" t="e">
        <f>'Приложение 4'!#REF!</f>
        <v>#REF!</v>
      </c>
      <c r="F257" s="181" t="e">
        <f>'Приложение 4'!#REF!</f>
        <v>#REF!</v>
      </c>
      <c r="G257" s="181" t="e">
        <f>'Приложение 4'!#REF!</f>
        <v>#REF!</v>
      </c>
      <c r="H257" s="181" t="e">
        <f>'Приложение 4'!#REF!</f>
        <v>#REF!</v>
      </c>
      <c r="I257" s="31" t="s">
        <v>514</v>
      </c>
      <c r="J257" s="413" t="e">
        <f>J258</f>
        <v>#REF!</v>
      </c>
      <c r="K257" s="413">
        <f>K258</f>
        <v>14.5</v>
      </c>
      <c r="L257" s="413">
        <f>L258</f>
        <v>14.5</v>
      </c>
    </row>
    <row r="258" spans="1:12" ht="35.25" customHeight="1">
      <c r="A258" s="28" t="e">
        <f>'Приложение 4'!#REF!</f>
        <v>#REF!</v>
      </c>
      <c r="B258" s="34" t="e">
        <f>'Приложение 4'!#REF!</f>
        <v>#REF!</v>
      </c>
      <c r="C258" s="59" t="e">
        <f>'Приложение 4'!#REF!</f>
        <v>#REF!</v>
      </c>
      <c r="D258" s="49" t="e">
        <f>'Приложение 4'!#REF!</f>
        <v>#REF!</v>
      </c>
      <c r="E258" s="180" t="e">
        <f>'Приложение 4'!#REF!</f>
        <v>#REF!</v>
      </c>
      <c r="F258" s="181" t="e">
        <f>'Приложение 4'!#REF!</f>
        <v>#REF!</v>
      </c>
      <c r="G258" s="181" t="e">
        <f>'Приложение 4'!#REF!</f>
        <v>#REF!</v>
      </c>
      <c r="H258" s="181" t="e">
        <f>'Приложение 4'!#REF!</f>
        <v>#REF!</v>
      </c>
      <c r="I258" s="31" t="e">
        <f>'Приложение 4'!#REF!</f>
        <v>#REF!</v>
      </c>
      <c r="J258" s="413" t="e">
        <f>'Приложение 4'!#REF!</f>
        <v>#REF!</v>
      </c>
      <c r="K258" s="413">
        <v>14.5</v>
      </c>
      <c r="L258" s="413">
        <v>14.5</v>
      </c>
    </row>
    <row r="259" spans="1:12" ht="18.75" customHeight="1">
      <c r="A259" s="21" t="s">
        <v>804</v>
      </c>
      <c r="B259" s="34">
        <v>27</v>
      </c>
      <c r="C259" s="59">
        <v>4</v>
      </c>
      <c r="D259" s="49">
        <v>12</v>
      </c>
      <c r="E259" s="180" t="s">
        <v>819</v>
      </c>
      <c r="F259" s="181" t="s">
        <v>433</v>
      </c>
      <c r="G259" s="181" t="s">
        <v>472</v>
      </c>
      <c r="H259" s="181" t="s">
        <v>513</v>
      </c>
      <c r="I259" s="31"/>
      <c r="J259" s="413" t="e">
        <f aca="true" t="shared" si="14" ref="J259:L260">J260</f>
        <v>#REF!</v>
      </c>
      <c r="K259" s="413" t="e">
        <f t="shared" si="14"/>
        <v>#REF!</v>
      </c>
      <c r="L259" s="413" t="e">
        <f t="shared" si="14"/>
        <v>#REF!</v>
      </c>
    </row>
    <row r="260" spans="1:12" ht="26.25" customHeight="1">
      <c r="A260" s="21" t="s">
        <v>869</v>
      </c>
      <c r="B260" s="34">
        <v>27</v>
      </c>
      <c r="C260" s="59">
        <v>4</v>
      </c>
      <c r="D260" s="49">
        <v>12</v>
      </c>
      <c r="E260" s="180" t="s">
        <v>819</v>
      </c>
      <c r="F260" s="181" t="s">
        <v>433</v>
      </c>
      <c r="G260" s="181" t="s">
        <v>472</v>
      </c>
      <c r="H260" s="181" t="s">
        <v>868</v>
      </c>
      <c r="I260" s="31"/>
      <c r="J260" s="413" t="e">
        <f t="shared" si="14"/>
        <v>#REF!</v>
      </c>
      <c r="K260" s="413" t="e">
        <f t="shared" si="14"/>
        <v>#REF!</v>
      </c>
      <c r="L260" s="413" t="e">
        <f t="shared" si="14"/>
        <v>#REF!</v>
      </c>
    </row>
    <row r="261" spans="1:12" ht="21" customHeight="1">
      <c r="A261" s="30" t="s">
        <v>611</v>
      </c>
      <c r="B261" s="34">
        <v>27</v>
      </c>
      <c r="C261" s="59">
        <v>4</v>
      </c>
      <c r="D261" s="49">
        <v>12</v>
      </c>
      <c r="E261" s="180" t="s">
        <v>819</v>
      </c>
      <c r="F261" s="181" t="s">
        <v>433</v>
      </c>
      <c r="G261" s="181" t="s">
        <v>472</v>
      </c>
      <c r="H261" s="181" t="s">
        <v>868</v>
      </c>
      <c r="I261" s="31">
        <v>240</v>
      </c>
      <c r="J261" s="413" t="e">
        <f>'Приложение 4'!#REF!</f>
        <v>#REF!</v>
      </c>
      <c r="K261" s="413" t="e">
        <f>'Приложение 4'!#REF!</f>
        <v>#REF!</v>
      </c>
      <c r="L261" s="413" t="e">
        <f>'Приложение 4'!#REF!</f>
        <v>#REF!</v>
      </c>
    </row>
    <row r="262" spans="1:12" ht="18.75" hidden="1">
      <c r="A262" s="28" t="e">
        <f>'Приложение 4'!#REF!</f>
        <v>#REF!</v>
      </c>
      <c r="B262" s="34" t="e">
        <f>'Приложение 4'!#REF!</f>
        <v>#REF!</v>
      </c>
      <c r="C262" s="32" t="e">
        <f>'Приложение 4'!#REF!</f>
        <v>#REF!</v>
      </c>
      <c r="D262" s="49" t="e">
        <f>'Приложение 4'!#REF!</f>
        <v>#REF!</v>
      </c>
      <c r="E262" s="180" t="s">
        <v>819</v>
      </c>
      <c r="F262" s="181" t="e">
        <f>'Приложение 4'!#REF!</f>
        <v>#REF!</v>
      </c>
      <c r="G262" s="181" t="e">
        <f>'Приложение 4'!#REF!</f>
        <v>#REF!</v>
      </c>
      <c r="H262" s="181" t="e">
        <f>'Приложение 4'!#REF!</f>
        <v>#REF!</v>
      </c>
      <c r="I262" s="31" t="s">
        <v>514</v>
      </c>
      <c r="J262" s="413" t="e">
        <f>J263+J265</f>
        <v>#REF!</v>
      </c>
      <c r="K262" s="413" t="e">
        <f>K263+K265</f>
        <v>#REF!</v>
      </c>
      <c r="L262" s="413" t="e">
        <f>L263+L265</f>
        <v>#REF!</v>
      </c>
    </row>
    <row r="263" spans="1:12" ht="33.75" customHeight="1" hidden="1">
      <c r="A263" s="28" t="e">
        <f>'Приложение 4'!#REF!</f>
        <v>#REF!</v>
      </c>
      <c r="B263" s="34" t="e">
        <f>'Приложение 4'!#REF!</f>
        <v>#REF!</v>
      </c>
      <c r="C263" s="32" t="e">
        <f>'Приложение 4'!#REF!</f>
        <v>#REF!</v>
      </c>
      <c r="D263" s="49" t="e">
        <f>'Приложение 4'!#REF!</f>
        <v>#REF!</v>
      </c>
      <c r="E263" s="180" t="s">
        <v>819</v>
      </c>
      <c r="F263" s="181" t="e">
        <f>'Приложение 4'!#REF!</f>
        <v>#REF!</v>
      </c>
      <c r="G263" s="181" t="e">
        <f>'Приложение 4'!#REF!</f>
        <v>#REF!</v>
      </c>
      <c r="H263" s="181" t="e">
        <f>'Приложение 4'!#REF!</f>
        <v>#REF!</v>
      </c>
      <c r="I263" s="31" t="s">
        <v>514</v>
      </c>
      <c r="J263" s="413" t="e">
        <f>J264</f>
        <v>#REF!</v>
      </c>
      <c r="K263" s="413" t="e">
        <f>K264</f>
        <v>#REF!</v>
      </c>
      <c r="L263" s="413" t="e">
        <f>L264</f>
        <v>#REF!</v>
      </c>
    </row>
    <row r="264" spans="1:12" ht="33.75" customHeight="1" hidden="1">
      <c r="A264" s="28" t="e">
        <f>'Приложение 4'!#REF!</f>
        <v>#REF!</v>
      </c>
      <c r="B264" s="34" t="e">
        <f>'Приложение 4'!#REF!</f>
        <v>#REF!</v>
      </c>
      <c r="C264" s="32" t="e">
        <f>'Приложение 4'!#REF!</f>
        <v>#REF!</v>
      </c>
      <c r="D264" s="49" t="e">
        <f>'Приложение 4'!#REF!</f>
        <v>#REF!</v>
      </c>
      <c r="E264" s="180" t="s">
        <v>819</v>
      </c>
      <c r="F264" s="181" t="e">
        <f>'Приложение 4'!#REF!</f>
        <v>#REF!</v>
      </c>
      <c r="G264" s="181" t="e">
        <f>'Приложение 4'!#REF!</f>
        <v>#REF!</v>
      </c>
      <c r="H264" s="181" t="e">
        <f>'Приложение 4'!#REF!</f>
        <v>#REF!</v>
      </c>
      <c r="I264" s="31" t="e">
        <f>'Приложение 4'!#REF!</f>
        <v>#REF!</v>
      </c>
      <c r="J264" s="413" t="e">
        <f>'Приложение 4'!#REF!</f>
        <v>#REF!</v>
      </c>
      <c r="K264" s="413" t="e">
        <f>'Приложение 4'!#REF!</f>
        <v>#REF!</v>
      </c>
      <c r="L264" s="413" t="e">
        <f>'Приложение 4'!#REF!</f>
        <v>#REF!</v>
      </c>
    </row>
    <row r="265" spans="1:12" ht="33.75" customHeight="1" hidden="1">
      <c r="A265" s="28" t="e">
        <f>'Приложение 4'!#REF!</f>
        <v>#REF!</v>
      </c>
      <c r="B265" s="34" t="e">
        <f>'Приложение 4'!#REF!</f>
        <v>#REF!</v>
      </c>
      <c r="C265" s="32" t="e">
        <f>'Приложение 4'!#REF!</f>
        <v>#REF!</v>
      </c>
      <c r="D265" s="49" t="e">
        <f>'Приложение 4'!#REF!</f>
        <v>#REF!</v>
      </c>
      <c r="E265" s="180" t="s">
        <v>819</v>
      </c>
      <c r="F265" s="181" t="e">
        <f>'Приложение 4'!#REF!</f>
        <v>#REF!</v>
      </c>
      <c r="G265" s="181" t="e">
        <f>'Приложение 4'!#REF!</f>
        <v>#REF!</v>
      </c>
      <c r="H265" s="181" t="e">
        <f>'Приложение 4'!#REF!</f>
        <v>#REF!</v>
      </c>
      <c r="I265" s="31" t="s">
        <v>514</v>
      </c>
      <c r="J265" s="413" t="e">
        <f>J266</f>
        <v>#REF!</v>
      </c>
      <c r="K265" s="413" t="e">
        <f>K266</f>
        <v>#REF!</v>
      </c>
      <c r="L265" s="413" t="e">
        <f>L266</f>
        <v>#REF!</v>
      </c>
    </row>
    <row r="266" spans="1:12" ht="18.75" hidden="1">
      <c r="A266" s="28" t="e">
        <f>'Приложение 4'!#REF!</f>
        <v>#REF!</v>
      </c>
      <c r="B266" s="34" t="e">
        <f>'Приложение 4'!#REF!</f>
        <v>#REF!</v>
      </c>
      <c r="C266" s="32" t="e">
        <f>'Приложение 4'!#REF!</f>
        <v>#REF!</v>
      </c>
      <c r="D266" s="49" t="e">
        <f>'Приложение 4'!#REF!</f>
        <v>#REF!</v>
      </c>
      <c r="E266" s="180" t="s">
        <v>819</v>
      </c>
      <c r="F266" s="181" t="e">
        <f>'Приложение 4'!#REF!</f>
        <v>#REF!</v>
      </c>
      <c r="G266" s="181" t="e">
        <f>'Приложение 4'!#REF!</f>
        <v>#REF!</v>
      </c>
      <c r="H266" s="181" t="e">
        <f>'Приложение 4'!#REF!</f>
        <v>#REF!</v>
      </c>
      <c r="I266" s="31" t="e">
        <f>'Приложение 4'!#REF!</f>
        <v>#REF!</v>
      </c>
      <c r="J266" s="413" t="e">
        <f>'Приложение 4'!#REF!</f>
        <v>#REF!</v>
      </c>
      <c r="K266" s="413" t="e">
        <f>'Приложение 4'!#REF!</f>
        <v>#REF!</v>
      </c>
      <c r="L266" s="413" t="e">
        <f>'Приложение 4'!#REF!</f>
        <v>#REF!</v>
      </c>
    </row>
    <row r="267" spans="1:12" ht="18.75" hidden="1">
      <c r="A267" s="28" t="s">
        <v>792</v>
      </c>
      <c r="B267" s="34"/>
      <c r="C267" s="32">
        <v>4</v>
      </c>
      <c r="D267" s="49">
        <v>12</v>
      </c>
      <c r="E267" s="180" t="s">
        <v>428</v>
      </c>
      <c r="F267" s="181" t="s">
        <v>433</v>
      </c>
      <c r="G267" s="181" t="s">
        <v>463</v>
      </c>
      <c r="H267" s="181" t="s">
        <v>513</v>
      </c>
      <c r="I267" s="31"/>
      <c r="J267" s="413" t="e">
        <f aca="true" t="shared" si="15" ref="J267:L269">J268</f>
        <v>#REF!</v>
      </c>
      <c r="K267" s="413" t="e">
        <f t="shared" si="15"/>
        <v>#REF!</v>
      </c>
      <c r="L267" s="413" t="e">
        <f t="shared" si="15"/>
        <v>#REF!</v>
      </c>
    </row>
    <row r="268" spans="1:12" ht="31.5" hidden="1">
      <c r="A268" s="28" t="s">
        <v>854</v>
      </c>
      <c r="B268" s="34"/>
      <c r="C268" s="32">
        <v>4</v>
      </c>
      <c r="D268" s="49">
        <v>12</v>
      </c>
      <c r="E268" s="180" t="s">
        <v>428</v>
      </c>
      <c r="F268" s="181" t="s">
        <v>433</v>
      </c>
      <c r="G268" s="181" t="s">
        <v>435</v>
      </c>
      <c r="H268" s="181" t="s">
        <v>513</v>
      </c>
      <c r="I268" s="31"/>
      <c r="J268" s="413" t="e">
        <f t="shared" si="15"/>
        <v>#REF!</v>
      </c>
      <c r="K268" s="413" t="e">
        <f t="shared" si="15"/>
        <v>#REF!</v>
      </c>
      <c r="L268" s="413" t="e">
        <f t="shared" si="15"/>
        <v>#REF!</v>
      </c>
    </row>
    <row r="269" spans="1:12" ht="18.75" hidden="1">
      <c r="A269" s="28" t="s">
        <v>870</v>
      </c>
      <c r="B269" s="34"/>
      <c r="C269" s="32">
        <v>4</v>
      </c>
      <c r="D269" s="49">
        <v>12</v>
      </c>
      <c r="E269" s="180" t="s">
        <v>428</v>
      </c>
      <c r="F269" s="181" t="s">
        <v>433</v>
      </c>
      <c r="G269" s="181" t="s">
        <v>435</v>
      </c>
      <c r="H269" s="181" t="s">
        <v>871</v>
      </c>
      <c r="I269" s="31"/>
      <c r="J269" s="413" t="e">
        <f t="shared" si="15"/>
        <v>#REF!</v>
      </c>
      <c r="K269" s="413" t="e">
        <f t="shared" si="15"/>
        <v>#REF!</v>
      </c>
      <c r="L269" s="413" t="e">
        <f t="shared" si="15"/>
        <v>#REF!</v>
      </c>
    </row>
    <row r="270" spans="1:12" ht="18.75" hidden="1">
      <c r="A270" s="28" t="s">
        <v>613</v>
      </c>
      <c r="B270" s="34"/>
      <c r="C270" s="32">
        <v>4</v>
      </c>
      <c r="D270" s="49">
        <v>12</v>
      </c>
      <c r="E270" s="180" t="s">
        <v>428</v>
      </c>
      <c r="F270" s="181" t="s">
        <v>433</v>
      </c>
      <c r="G270" s="181" t="s">
        <v>435</v>
      </c>
      <c r="H270" s="181" t="s">
        <v>871</v>
      </c>
      <c r="I270" s="31">
        <v>610</v>
      </c>
      <c r="J270" s="413" t="e">
        <f>'Приложение 4'!#REF!</f>
        <v>#REF!</v>
      </c>
      <c r="K270" s="413" t="e">
        <f>'Приложение 4'!#REF!</f>
        <v>#REF!</v>
      </c>
      <c r="L270" s="413" t="e">
        <f>'Приложение 4'!#REF!</f>
        <v>#REF!</v>
      </c>
    </row>
    <row r="271" spans="1:12" s="103" customFormat="1" ht="31.5">
      <c r="A271" s="351" t="s">
        <v>793</v>
      </c>
      <c r="B271" s="31">
        <v>27</v>
      </c>
      <c r="C271" s="32">
        <v>4</v>
      </c>
      <c r="D271" s="49">
        <v>12</v>
      </c>
      <c r="E271" s="180" t="s">
        <v>441</v>
      </c>
      <c r="F271" s="181" t="s">
        <v>433</v>
      </c>
      <c r="G271" s="181" t="s">
        <v>463</v>
      </c>
      <c r="H271" s="181" t="s">
        <v>513</v>
      </c>
      <c r="I271" s="31"/>
      <c r="J271" s="413" t="e">
        <f>J272+J275+J278+J281+J284</f>
        <v>#REF!</v>
      </c>
      <c r="K271" s="413" t="e">
        <f>K272+K275+K278+K281+K284</f>
        <v>#REF!</v>
      </c>
      <c r="L271" s="413" t="e">
        <f>L272+L275+L278+L281+L284</f>
        <v>#REF!</v>
      </c>
    </row>
    <row r="272" spans="1:12" s="103" customFormat="1" ht="31.5">
      <c r="A272" s="193" t="s">
        <v>250</v>
      </c>
      <c r="B272" s="31">
        <v>27</v>
      </c>
      <c r="C272" s="32">
        <v>4</v>
      </c>
      <c r="D272" s="49">
        <v>12</v>
      </c>
      <c r="E272" s="180" t="s">
        <v>441</v>
      </c>
      <c r="F272" s="181" t="s">
        <v>433</v>
      </c>
      <c r="G272" s="181" t="s">
        <v>435</v>
      </c>
      <c r="H272" s="181" t="s">
        <v>513</v>
      </c>
      <c r="I272" s="31"/>
      <c r="J272" s="413" t="e">
        <f aca="true" t="shared" si="16" ref="J272:L273">J273</f>
        <v>#REF!</v>
      </c>
      <c r="K272" s="413" t="e">
        <f t="shared" si="16"/>
        <v>#REF!</v>
      </c>
      <c r="L272" s="413" t="e">
        <f t="shared" si="16"/>
        <v>#REF!</v>
      </c>
    </row>
    <row r="273" spans="1:12" s="103" customFormat="1" ht="18.75">
      <c r="A273" s="193" t="s">
        <v>870</v>
      </c>
      <c r="B273" s="31">
        <v>27</v>
      </c>
      <c r="C273" s="32">
        <v>4</v>
      </c>
      <c r="D273" s="49">
        <v>12</v>
      </c>
      <c r="E273" s="180" t="s">
        <v>441</v>
      </c>
      <c r="F273" s="181" t="s">
        <v>433</v>
      </c>
      <c r="G273" s="181" t="s">
        <v>435</v>
      </c>
      <c r="H273" s="181" t="s">
        <v>871</v>
      </c>
      <c r="I273" s="31"/>
      <c r="J273" s="413" t="e">
        <f t="shared" si="16"/>
        <v>#REF!</v>
      </c>
      <c r="K273" s="413" t="e">
        <f t="shared" si="16"/>
        <v>#REF!</v>
      </c>
      <c r="L273" s="413" t="e">
        <f t="shared" si="16"/>
        <v>#REF!</v>
      </c>
    </row>
    <row r="274" spans="1:12" s="103" customFormat="1" ht="18.75">
      <c r="A274" s="193" t="s">
        <v>613</v>
      </c>
      <c r="B274" s="31">
        <v>27</v>
      </c>
      <c r="C274" s="32">
        <v>4</v>
      </c>
      <c r="D274" s="49">
        <v>12</v>
      </c>
      <c r="E274" s="180" t="s">
        <v>441</v>
      </c>
      <c r="F274" s="181" t="s">
        <v>433</v>
      </c>
      <c r="G274" s="181" t="s">
        <v>435</v>
      </c>
      <c r="H274" s="181" t="s">
        <v>871</v>
      </c>
      <c r="I274" s="31">
        <v>610</v>
      </c>
      <c r="J274" s="413" t="e">
        <f>'Приложение 4'!#REF!</f>
        <v>#REF!</v>
      </c>
      <c r="K274" s="413" t="e">
        <f>'Приложение 4'!#REF!</f>
        <v>#REF!</v>
      </c>
      <c r="L274" s="413" t="e">
        <f>'Приложение 4'!#REF!</f>
        <v>#REF!</v>
      </c>
    </row>
    <row r="275" spans="1:12" s="103" customFormat="1" ht="18.75" hidden="1">
      <c r="A275" s="30" t="s">
        <v>595</v>
      </c>
      <c r="B275" s="34">
        <v>27</v>
      </c>
      <c r="C275" s="32">
        <v>4</v>
      </c>
      <c r="D275" s="49">
        <v>12</v>
      </c>
      <c r="E275" s="180" t="s">
        <v>441</v>
      </c>
      <c r="F275" s="181" t="s">
        <v>433</v>
      </c>
      <c r="G275" s="181" t="s">
        <v>472</v>
      </c>
      <c r="H275" s="181" t="s">
        <v>513</v>
      </c>
      <c r="I275" s="31"/>
      <c r="J275" s="413" t="e">
        <f aca="true" t="shared" si="17" ref="J275:L276">J276</f>
        <v>#REF!</v>
      </c>
      <c r="K275" s="413" t="e">
        <f t="shared" si="17"/>
        <v>#REF!</v>
      </c>
      <c r="L275" s="413" t="e">
        <f t="shared" si="17"/>
        <v>#REF!</v>
      </c>
    </row>
    <row r="276" spans="1:12" s="103" customFormat="1" ht="18.75" hidden="1">
      <c r="A276" s="378" t="s">
        <v>870</v>
      </c>
      <c r="B276" s="31">
        <v>27</v>
      </c>
      <c r="C276" s="32">
        <v>4</v>
      </c>
      <c r="D276" s="49">
        <v>12</v>
      </c>
      <c r="E276" s="180" t="s">
        <v>441</v>
      </c>
      <c r="F276" s="181" t="s">
        <v>433</v>
      </c>
      <c r="G276" s="181" t="s">
        <v>472</v>
      </c>
      <c r="H276" s="181" t="s">
        <v>871</v>
      </c>
      <c r="I276" s="31"/>
      <c r="J276" s="413" t="e">
        <f t="shared" si="17"/>
        <v>#REF!</v>
      </c>
      <c r="K276" s="413" t="e">
        <f t="shared" si="17"/>
        <v>#REF!</v>
      </c>
      <c r="L276" s="413" t="e">
        <f t="shared" si="17"/>
        <v>#REF!</v>
      </c>
    </row>
    <row r="277" spans="1:12" s="103" customFormat="1" ht="18.75" hidden="1">
      <c r="A277" s="379" t="s">
        <v>613</v>
      </c>
      <c r="B277" s="34">
        <v>27</v>
      </c>
      <c r="C277" s="32">
        <v>4</v>
      </c>
      <c r="D277" s="49">
        <v>12</v>
      </c>
      <c r="E277" s="180" t="s">
        <v>441</v>
      </c>
      <c r="F277" s="181" t="s">
        <v>433</v>
      </c>
      <c r="G277" s="181" t="s">
        <v>472</v>
      </c>
      <c r="H277" s="181" t="s">
        <v>871</v>
      </c>
      <c r="I277" s="31">
        <v>610</v>
      </c>
      <c r="J277" s="413" t="e">
        <f>'Приложение 4'!#REF!</f>
        <v>#REF!</v>
      </c>
      <c r="K277" s="413" t="e">
        <f>'Приложение 4'!#REF!</f>
        <v>#REF!</v>
      </c>
      <c r="L277" s="413" t="e">
        <f>'Приложение 4'!#REF!</f>
        <v>#REF!</v>
      </c>
    </row>
    <row r="278" spans="1:12" s="103" customFormat="1" ht="18.75" hidden="1">
      <c r="A278" s="30" t="s">
        <v>596</v>
      </c>
      <c r="B278" s="34">
        <v>27</v>
      </c>
      <c r="C278" s="32">
        <v>4</v>
      </c>
      <c r="D278" s="49">
        <v>12</v>
      </c>
      <c r="E278" s="180" t="s">
        <v>441</v>
      </c>
      <c r="F278" s="181" t="s">
        <v>433</v>
      </c>
      <c r="G278" s="181" t="s">
        <v>473</v>
      </c>
      <c r="H278" s="181" t="s">
        <v>513</v>
      </c>
      <c r="I278" s="31"/>
      <c r="J278" s="412" t="e">
        <f aca="true" t="shared" si="18" ref="J278:L279">J279</f>
        <v>#REF!</v>
      </c>
      <c r="K278" s="412" t="e">
        <f t="shared" si="18"/>
        <v>#REF!</v>
      </c>
      <c r="L278" s="412" t="e">
        <f t="shared" si="18"/>
        <v>#REF!</v>
      </c>
    </row>
    <row r="279" spans="1:12" s="103" customFormat="1" ht="18.75" hidden="1">
      <c r="A279" s="378" t="s">
        <v>870</v>
      </c>
      <c r="B279" s="31">
        <v>27</v>
      </c>
      <c r="C279" s="32">
        <v>4</v>
      </c>
      <c r="D279" s="49">
        <v>12</v>
      </c>
      <c r="E279" s="180" t="s">
        <v>441</v>
      </c>
      <c r="F279" s="181" t="s">
        <v>433</v>
      </c>
      <c r="G279" s="181" t="s">
        <v>473</v>
      </c>
      <c r="H279" s="181" t="s">
        <v>871</v>
      </c>
      <c r="I279" s="31"/>
      <c r="J279" s="412" t="e">
        <f t="shared" si="18"/>
        <v>#REF!</v>
      </c>
      <c r="K279" s="412" t="e">
        <f t="shared" si="18"/>
        <v>#REF!</v>
      </c>
      <c r="L279" s="412" t="e">
        <f t="shared" si="18"/>
        <v>#REF!</v>
      </c>
    </row>
    <row r="280" spans="1:12" s="103" customFormat="1" ht="18.75" hidden="1">
      <c r="A280" s="379" t="s">
        <v>613</v>
      </c>
      <c r="B280" s="34">
        <v>27</v>
      </c>
      <c r="C280" s="32">
        <v>4</v>
      </c>
      <c r="D280" s="49">
        <v>12</v>
      </c>
      <c r="E280" s="180" t="s">
        <v>441</v>
      </c>
      <c r="F280" s="181" t="s">
        <v>433</v>
      </c>
      <c r="G280" s="181" t="s">
        <v>473</v>
      </c>
      <c r="H280" s="181" t="s">
        <v>871</v>
      </c>
      <c r="I280" s="31">
        <v>610</v>
      </c>
      <c r="J280" s="412" t="e">
        <f>'Приложение 4'!#REF!</f>
        <v>#REF!</v>
      </c>
      <c r="K280" s="412" t="e">
        <f>'Приложение 4'!#REF!</f>
        <v>#REF!</v>
      </c>
      <c r="L280" s="412" t="e">
        <f>'Приложение 4'!#REF!</f>
        <v>#REF!</v>
      </c>
    </row>
    <row r="281" spans="1:12" s="103" customFormat="1" ht="31.5" hidden="1">
      <c r="A281" s="30" t="s">
        <v>350</v>
      </c>
      <c r="B281" s="34">
        <v>27</v>
      </c>
      <c r="C281" s="32">
        <v>4</v>
      </c>
      <c r="D281" s="49">
        <v>12</v>
      </c>
      <c r="E281" s="180" t="s">
        <v>441</v>
      </c>
      <c r="F281" s="181" t="s">
        <v>433</v>
      </c>
      <c r="G281" s="181" t="s">
        <v>468</v>
      </c>
      <c r="H281" s="181" t="s">
        <v>513</v>
      </c>
      <c r="I281" s="31"/>
      <c r="J281" s="413" t="e">
        <f aca="true" t="shared" si="19" ref="J281:L282">J282</f>
        <v>#REF!</v>
      </c>
      <c r="K281" s="413" t="e">
        <f t="shared" si="19"/>
        <v>#REF!</v>
      </c>
      <c r="L281" s="413" t="e">
        <f t="shared" si="19"/>
        <v>#REF!</v>
      </c>
    </row>
    <row r="282" spans="1:12" s="103" customFormat="1" ht="18.75" hidden="1">
      <c r="A282" s="30" t="s">
        <v>870</v>
      </c>
      <c r="B282" s="34">
        <v>27</v>
      </c>
      <c r="C282" s="32">
        <v>4</v>
      </c>
      <c r="D282" s="49">
        <v>12</v>
      </c>
      <c r="E282" s="180" t="s">
        <v>441</v>
      </c>
      <c r="F282" s="181" t="s">
        <v>433</v>
      </c>
      <c r="G282" s="181" t="s">
        <v>468</v>
      </c>
      <c r="H282" s="181" t="s">
        <v>871</v>
      </c>
      <c r="I282" s="31"/>
      <c r="J282" s="413" t="e">
        <f t="shared" si="19"/>
        <v>#REF!</v>
      </c>
      <c r="K282" s="413" t="e">
        <f t="shared" si="19"/>
        <v>#REF!</v>
      </c>
      <c r="L282" s="413" t="e">
        <f t="shared" si="19"/>
        <v>#REF!</v>
      </c>
    </row>
    <row r="283" spans="1:12" s="103" customFormat="1" ht="18.75" hidden="1">
      <c r="A283" s="30" t="s">
        <v>613</v>
      </c>
      <c r="B283" s="34">
        <v>27</v>
      </c>
      <c r="C283" s="32">
        <v>4</v>
      </c>
      <c r="D283" s="49">
        <v>12</v>
      </c>
      <c r="E283" s="180" t="s">
        <v>441</v>
      </c>
      <c r="F283" s="181" t="s">
        <v>433</v>
      </c>
      <c r="G283" s="181" t="s">
        <v>468</v>
      </c>
      <c r="H283" s="181" t="s">
        <v>871</v>
      </c>
      <c r="I283" s="31">
        <v>610</v>
      </c>
      <c r="J283" s="413" t="e">
        <f>'Приложение 4'!#REF!</f>
        <v>#REF!</v>
      </c>
      <c r="K283" s="413" t="e">
        <f>'Приложение 4'!#REF!</f>
        <v>#REF!</v>
      </c>
      <c r="L283" s="413" t="e">
        <f>'Приложение 4'!#REF!</f>
        <v>#REF!</v>
      </c>
    </row>
    <row r="284" spans="1:12" s="103" customFormat="1" ht="18.75">
      <c r="A284" s="30" t="s">
        <v>597</v>
      </c>
      <c r="B284" s="34">
        <v>27</v>
      </c>
      <c r="C284" s="32">
        <v>4</v>
      </c>
      <c r="D284" s="49">
        <v>12</v>
      </c>
      <c r="E284" s="180" t="s">
        <v>441</v>
      </c>
      <c r="F284" s="181" t="s">
        <v>433</v>
      </c>
      <c r="G284" s="181" t="s">
        <v>437</v>
      </c>
      <c r="H284" s="181" t="s">
        <v>513</v>
      </c>
      <c r="I284" s="31"/>
      <c r="J284" s="413" t="e">
        <f aca="true" t="shared" si="20" ref="J284:L285">J285</f>
        <v>#REF!</v>
      </c>
      <c r="K284" s="413" t="e">
        <f t="shared" si="20"/>
        <v>#REF!</v>
      </c>
      <c r="L284" s="413" t="e">
        <f t="shared" si="20"/>
        <v>#REF!</v>
      </c>
    </row>
    <row r="285" spans="1:12" s="103" customFormat="1" ht="18.75">
      <c r="A285" s="30" t="s">
        <v>870</v>
      </c>
      <c r="B285" s="34">
        <v>27</v>
      </c>
      <c r="C285" s="32">
        <v>4</v>
      </c>
      <c r="D285" s="49">
        <v>12</v>
      </c>
      <c r="E285" s="180" t="s">
        <v>441</v>
      </c>
      <c r="F285" s="181" t="s">
        <v>433</v>
      </c>
      <c r="G285" s="181" t="s">
        <v>437</v>
      </c>
      <c r="H285" s="181" t="s">
        <v>871</v>
      </c>
      <c r="I285" s="31"/>
      <c r="J285" s="413" t="e">
        <f t="shared" si="20"/>
        <v>#REF!</v>
      </c>
      <c r="K285" s="413" t="e">
        <f t="shared" si="20"/>
        <v>#REF!</v>
      </c>
      <c r="L285" s="413" t="e">
        <f t="shared" si="20"/>
        <v>#REF!</v>
      </c>
    </row>
    <row r="286" spans="1:12" s="103" customFormat="1" ht="18.75">
      <c r="A286" s="30" t="s">
        <v>613</v>
      </c>
      <c r="B286" s="34">
        <v>27</v>
      </c>
      <c r="C286" s="32">
        <v>4</v>
      </c>
      <c r="D286" s="49">
        <v>12</v>
      </c>
      <c r="E286" s="180" t="s">
        <v>441</v>
      </c>
      <c r="F286" s="181" t="s">
        <v>433</v>
      </c>
      <c r="G286" s="181" t="s">
        <v>437</v>
      </c>
      <c r="H286" s="181" t="s">
        <v>871</v>
      </c>
      <c r="I286" s="31">
        <v>610</v>
      </c>
      <c r="J286" s="413" t="e">
        <f>'Приложение 4'!#REF!</f>
        <v>#REF!</v>
      </c>
      <c r="K286" s="413" t="e">
        <f>'Приложение 4'!#REF!</f>
        <v>#REF!</v>
      </c>
      <c r="L286" s="413" t="e">
        <f>'Приложение 4'!#REF!</f>
        <v>#REF!</v>
      </c>
    </row>
    <row r="287" spans="1:12" s="239" customFormat="1" ht="18.75">
      <c r="A287" s="241" t="s">
        <v>510</v>
      </c>
      <c r="B287" s="242">
        <v>27</v>
      </c>
      <c r="C287" s="240">
        <v>5</v>
      </c>
      <c r="D287" s="177"/>
      <c r="E287" s="178"/>
      <c r="F287" s="179"/>
      <c r="G287" s="179"/>
      <c r="H287" s="179"/>
      <c r="I287" s="35"/>
      <c r="J287" s="418" t="e">
        <f>J324+J293+J321+J288</f>
        <v>#REF!</v>
      </c>
      <c r="K287" s="418" t="e">
        <f>K324+K293</f>
        <v>#REF!</v>
      </c>
      <c r="L287" s="418" t="e">
        <f>L324+L293</f>
        <v>#REF!</v>
      </c>
    </row>
    <row r="288" spans="1:12" s="239" customFormat="1" ht="16.5" customHeight="1">
      <c r="A288" s="241" t="e">
        <f>'Приложение 4'!#REF!</f>
        <v>#REF!</v>
      </c>
      <c r="B288" s="242" t="e">
        <f>'Приложение 4'!#REF!</f>
        <v>#REF!</v>
      </c>
      <c r="C288" s="468" t="e">
        <f>'Приложение 4'!#REF!</f>
        <v>#REF!</v>
      </c>
      <c r="D288" s="177" t="e">
        <f>'Приложение 4'!#REF!</f>
        <v>#REF!</v>
      </c>
      <c r="E288" s="178" t="s">
        <v>514</v>
      </c>
      <c r="F288" s="179" t="s">
        <v>514</v>
      </c>
      <c r="G288" s="179" t="s">
        <v>514</v>
      </c>
      <c r="H288" s="179" t="s">
        <v>514</v>
      </c>
      <c r="I288" s="35" t="s">
        <v>514</v>
      </c>
      <c r="J288" s="418" t="e">
        <f>'Приложение 4'!#REF!</f>
        <v>#REF!</v>
      </c>
      <c r="K288" s="418">
        <v>0</v>
      </c>
      <c r="L288" s="418">
        <v>0</v>
      </c>
    </row>
    <row r="289" spans="1:12" ht="46.5" customHeight="1">
      <c r="A289" s="28" t="e">
        <f>'Приложение 4'!#REF!</f>
        <v>#REF!</v>
      </c>
      <c r="B289" s="34" t="e">
        <f>'Приложение 4'!#REF!</f>
        <v>#REF!</v>
      </c>
      <c r="C289" s="59" t="e">
        <f>'Приложение 4'!#REF!</f>
        <v>#REF!</v>
      </c>
      <c r="D289" s="49" t="e">
        <f>'Приложение 4'!#REF!</f>
        <v>#REF!</v>
      </c>
      <c r="E289" s="180" t="e">
        <f>'Приложение 4'!#REF!</f>
        <v>#REF!</v>
      </c>
      <c r="F289" s="181" t="e">
        <f>'Приложение 4'!#REF!</f>
        <v>#REF!</v>
      </c>
      <c r="G289" s="181" t="e">
        <f>'Приложение 4'!#REF!</f>
        <v>#REF!</v>
      </c>
      <c r="H289" s="181" t="e">
        <f>'Приложение 4'!#REF!</f>
        <v>#REF!</v>
      </c>
      <c r="I289" s="31" t="s">
        <v>514</v>
      </c>
      <c r="J289" s="413" t="e">
        <f>'Приложение 4'!#REF!</f>
        <v>#REF!</v>
      </c>
      <c r="K289" s="413">
        <v>0</v>
      </c>
      <c r="L289" s="413">
        <v>0</v>
      </c>
    </row>
    <row r="290" spans="1:12" ht="18.75">
      <c r="A290" s="28" t="e">
        <f>'Приложение 4'!#REF!</f>
        <v>#REF!</v>
      </c>
      <c r="B290" s="34" t="e">
        <f>'Приложение 4'!#REF!</f>
        <v>#REF!</v>
      </c>
      <c r="C290" s="59" t="e">
        <f>'Приложение 4'!#REF!</f>
        <v>#REF!</v>
      </c>
      <c r="D290" s="49" t="e">
        <f>'Приложение 4'!#REF!</f>
        <v>#REF!</v>
      </c>
      <c r="E290" s="180" t="e">
        <f>'Приложение 4'!#REF!</f>
        <v>#REF!</v>
      </c>
      <c r="F290" s="181" t="e">
        <f>'Приложение 4'!#REF!</f>
        <v>#REF!</v>
      </c>
      <c r="G290" s="181" t="e">
        <f>'Приложение 4'!#REF!</f>
        <v>#REF!</v>
      </c>
      <c r="H290" s="181" t="e">
        <f>'Приложение 4'!#REF!</f>
        <v>#REF!</v>
      </c>
      <c r="I290" s="31" t="s">
        <v>514</v>
      </c>
      <c r="J290" s="413" t="e">
        <f>'Приложение 4'!#REF!</f>
        <v>#REF!</v>
      </c>
      <c r="K290" s="413">
        <v>0</v>
      </c>
      <c r="L290" s="413">
        <v>0</v>
      </c>
    </row>
    <row r="291" spans="1:12" ht="18.75">
      <c r="A291" s="28" t="e">
        <f>'Приложение 4'!#REF!</f>
        <v>#REF!</v>
      </c>
      <c r="B291" s="34" t="e">
        <f>'Приложение 4'!#REF!</f>
        <v>#REF!</v>
      </c>
      <c r="C291" s="59" t="e">
        <f>'Приложение 4'!#REF!</f>
        <v>#REF!</v>
      </c>
      <c r="D291" s="49" t="e">
        <f>'Приложение 4'!#REF!</f>
        <v>#REF!</v>
      </c>
      <c r="E291" s="180" t="e">
        <f>'Приложение 4'!#REF!</f>
        <v>#REF!</v>
      </c>
      <c r="F291" s="181" t="e">
        <f>'Приложение 4'!#REF!</f>
        <v>#REF!</v>
      </c>
      <c r="G291" s="181" t="e">
        <f>'Приложение 4'!#REF!</f>
        <v>#REF!</v>
      </c>
      <c r="H291" s="181" t="e">
        <f>'Приложение 4'!#REF!</f>
        <v>#REF!</v>
      </c>
      <c r="I291" s="31" t="s">
        <v>514</v>
      </c>
      <c r="J291" s="413" t="e">
        <f>'Приложение 4'!#REF!</f>
        <v>#REF!</v>
      </c>
      <c r="K291" s="413">
        <v>0</v>
      </c>
      <c r="L291" s="413">
        <v>0</v>
      </c>
    </row>
    <row r="292" spans="1:12" ht="18.75">
      <c r="A292" s="28" t="e">
        <f>'Приложение 4'!#REF!</f>
        <v>#REF!</v>
      </c>
      <c r="B292" s="34" t="e">
        <f>'Приложение 4'!#REF!</f>
        <v>#REF!</v>
      </c>
      <c r="C292" s="59" t="e">
        <f>'Приложение 4'!#REF!</f>
        <v>#REF!</v>
      </c>
      <c r="D292" s="49" t="e">
        <f>'Приложение 4'!#REF!</f>
        <v>#REF!</v>
      </c>
      <c r="E292" s="180" t="e">
        <f>'Приложение 4'!#REF!</f>
        <v>#REF!</v>
      </c>
      <c r="F292" s="181" t="e">
        <f>'Приложение 4'!#REF!</f>
        <v>#REF!</v>
      </c>
      <c r="G292" s="181" t="e">
        <f>'Приложение 4'!#REF!</f>
        <v>#REF!</v>
      </c>
      <c r="H292" s="181" t="e">
        <f>'Приложение 4'!#REF!</f>
        <v>#REF!</v>
      </c>
      <c r="I292" s="31" t="e">
        <f>'Приложение 4'!#REF!</f>
        <v>#REF!</v>
      </c>
      <c r="J292" s="413" t="e">
        <f>'Приложение 4'!#REF!</f>
        <v>#REF!</v>
      </c>
      <c r="K292" s="413">
        <v>0</v>
      </c>
      <c r="L292" s="413">
        <v>0</v>
      </c>
    </row>
    <row r="293" spans="1:15" ht="19.5">
      <c r="A293" s="311" t="s">
        <v>659</v>
      </c>
      <c r="B293" s="282">
        <v>27</v>
      </c>
      <c r="C293" s="313">
        <v>5</v>
      </c>
      <c r="D293" s="283">
        <v>2</v>
      </c>
      <c r="E293" s="284"/>
      <c r="F293" s="285"/>
      <c r="G293" s="285"/>
      <c r="H293" s="285"/>
      <c r="I293" s="282"/>
      <c r="J293" s="424" t="e">
        <f>J315+J317+J294+J319</f>
        <v>#REF!</v>
      </c>
      <c r="K293" s="424" t="e">
        <f>K315+K317+K294+K319</f>
        <v>#REF!</v>
      </c>
      <c r="L293" s="424" t="e">
        <f>L315+L317+L294+L319</f>
        <v>#REF!</v>
      </c>
      <c r="M293" s="239"/>
      <c r="N293" s="239"/>
      <c r="O293" s="239"/>
    </row>
    <row r="294" spans="1:12" ht="18.75" hidden="1">
      <c r="A294" s="88" t="s">
        <v>718</v>
      </c>
      <c r="B294" s="71"/>
      <c r="C294" s="63">
        <v>5</v>
      </c>
      <c r="D294" s="23">
        <v>2</v>
      </c>
      <c r="E294" s="24" t="s">
        <v>717</v>
      </c>
      <c r="F294" s="195" t="s">
        <v>433</v>
      </c>
      <c r="G294" s="195" t="s">
        <v>463</v>
      </c>
      <c r="H294" s="195" t="s">
        <v>513</v>
      </c>
      <c r="I294" s="71"/>
      <c r="J294" s="421" t="e">
        <f>J295+J300+J305+J310</f>
        <v>#REF!</v>
      </c>
      <c r="K294" s="421" t="e">
        <f>K295+K300+K305+K310</f>
        <v>#REF!</v>
      </c>
      <c r="L294" s="421" t="e">
        <f>L295+L300+L305+L310</f>
        <v>#REF!</v>
      </c>
    </row>
    <row r="295" spans="1:12" ht="18.75" hidden="1">
      <c r="A295" s="88" t="s">
        <v>749</v>
      </c>
      <c r="B295" s="71"/>
      <c r="C295" s="63">
        <v>5</v>
      </c>
      <c r="D295" s="23">
        <v>2</v>
      </c>
      <c r="E295" s="24" t="s">
        <v>717</v>
      </c>
      <c r="F295" s="195" t="s">
        <v>433</v>
      </c>
      <c r="G295" s="195" t="s">
        <v>435</v>
      </c>
      <c r="H295" s="195" t="s">
        <v>513</v>
      </c>
      <c r="I295" s="71"/>
      <c r="J295" s="421" t="e">
        <f>J296+J298</f>
        <v>#REF!</v>
      </c>
      <c r="K295" s="421" t="e">
        <f>K296+K298</f>
        <v>#REF!</v>
      </c>
      <c r="L295" s="421" t="e">
        <f>L296+L298</f>
        <v>#REF!</v>
      </c>
    </row>
    <row r="296" spans="1:12" ht="18.75" hidden="1">
      <c r="A296" s="88" t="s">
        <v>661</v>
      </c>
      <c r="B296" s="71"/>
      <c r="C296" s="63">
        <v>5</v>
      </c>
      <c r="D296" s="23">
        <v>2</v>
      </c>
      <c r="E296" s="24" t="s">
        <v>717</v>
      </c>
      <c r="F296" s="195" t="s">
        <v>433</v>
      </c>
      <c r="G296" s="195" t="s">
        <v>435</v>
      </c>
      <c r="H296" s="195" t="s">
        <v>660</v>
      </c>
      <c r="I296" s="71"/>
      <c r="J296" s="421" t="e">
        <f>J297</f>
        <v>#REF!</v>
      </c>
      <c r="K296" s="421" t="e">
        <f>K297</f>
        <v>#REF!</v>
      </c>
      <c r="L296" s="421" t="e">
        <f>L297</f>
        <v>#REF!</v>
      </c>
    </row>
    <row r="297" spans="1:15" s="239" customFormat="1" ht="18.75" hidden="1">
      <c r="A297" s="88" t="s">
        <v>611</v>
      </c>
      <c r="B297" s="71"/>
      <c r="C297" s="63">
        <v>5</v>
      </c>
      <c r="D297" s="23">
        <v>2</v>
      </c>
      <c r="E297" s="24" t="s">
        <v>717</v>
      </c>
      <c r="F297" s="195" t="s">
        <v>433</v>
      </c>
      <c r="G297" s="195" t="s">
        <v>435</v>
      </c>
      <c r="H297" s="195" t="s">
        <v>660</v>
      </c>
      <c r="I297" s="71">
        <v>240</v>
      </c>
      <c r="J297" s="421" t="e">
        <f>'Приложение 4'!#REF!</f>
        <v>#REF!</v>
      </c>
      <c r="K297" s="421" t="e">
        <f>'Приложение 4'!#REF!</f>
        <v>#REF!</v>
      </c>
      <c r="L297" s="421" t="e">
        <f>'Приложение 4'!#REF!</f>
        <v>#REF!</v>
      </c>
      <c r="M297" s="39"/>
      <c r="N297" s="39"/>
      <c r="O297" s="39"/>
    </row>
    <row r="298" spans="1:12" s="239" customFormat="1" ht="18.75" hidden="1">
      <c r="A298" s="88" t="s">
        <v>719</v>
      </c>
      <c r="B298" s="71">
        <v>27</v>
      </c>
      <c r="C298" s="63">
        <v>5</v>
      </c>
      <c r="D298" s="23">
        <v>2</v>
      </c>
      <c r="E298" s="24" t="s">
        <v>717</v>
      </c>
      <c r="F298" s="195" t="s">
        <v>433</v>
      </c>
      <c r="G298" s="195" t="s">
        <v>435</v>
      </c>
      <c r="H298" s="195" t="s">
        <v>691</v>
      </c>
      <c r="I298" s="71"/>
      <c r="J298" s="421" t="e">
        <f>J299</f>
        <v>#REF!</v>
      </c>
      <c r="K298" s="421" t="e">
        <f>K299</f>
        <v>#REF!</v>
      </c>
      <c r="L298" s="421" t="e">
        <f>L299</f>
        <v>#REF!</v>
      </c>
    </row>
    <row r="299" spans="1:12" s="239" customFormat="1" ht="18.75" hidden="1">
      <c r="A299" s="88" t="s">
        <v>611</v>
      </c>
      <c r="B299" s="71">
        <v>27</v>
      </c>
      <c r="C299" s="63">
        <v>5</v>
      </c>
      <c r="D299" s="23">
        <v>2</v>
      </c>
      <c r="E299" s="24" t="s">
        <v>717</v>
      </c>
      <c r="F299" s="195" t="s">
        <v>433</v>
      </c>
      <c r="G299" s="195" t="s">
        <v>435</v>
      </c>
      <c r="H299" s="195" t="s">
        <v>691</v>
      </c>
      <c r="I299" s="71">
        <v>240</v>
      </c>
      <c r="J299" s="421" t="e">
        <f>'Приложение 4'!#REF!</f>
        <v>#REF!</v>
      </c>
      <c r="K299" s="421" t="e">
        <f>'Приложение 4'!#REF!</f>
        <v>#REF!</v>
      </c>
      <c r="L299" s="421" t="e">
        <f>'Приложение 4'!#REF!</f>
        <v>#REF!</v>
      </c>
    </row>
    <row r="300" spans="1:12" s="239" customFormat="1" ht="18.75" hidden="1">
      <c r="A300" s="88" t="s">
        <v>750</v>
      </c>
      <c r="B300" s="62"/>
      <c r="C300" s="63">
        <v>5</v>
      </c>
      <c r="D300" s="23">
        <v>2</v>
      </c>
      <c r="E300" s="24" t="s">
        <v>717</v>
      </c>
      <c r="F300" s="195" t="s">
        <v>433</v>
      </c>
      <c r="G300" s="195" t="s">
        <v>472</v>
      </c>
      <c r="H300" s="195" t="s">
        <v>513</v>
      </c>
      <c r="I300" s="71"/>
      <c r="J300" s="421" t="e">
        <f>J301+J303</f>
        <v>#REF!</v>
      </c>
      <c r="K300" s="421" t="e">
        <f>K301+K303</f>
        <v>#REF!</v>
      </c>
      <c r="L300" s="421" t="e">
        <f>L301+L303</f>
        <v>#REF!</v>
      </c>
    </row>
    <row r="301" spans="1:12" s="239" customFormat="1" ht="18.75" hidden="1">
      <c r="A301" s="88" t="s">
        <v>661</v>
      </c>
      <c r="B301" s="62"/>
      <c r="C301" s="63">
        <v>5</v>
      </c>
      <c r="D301" s="23">
        <v>2</v>
      </c>
      <c r="E301" s="24" t="s">
        <v>717</v>
      </c>
      <c r="F301" s="195" t="s">
        <v>433</v>
      </c>
      <c r="G301" s="195" t="s">
        <v>472</v>
      </c>
      <c r="H301" s="195" t="s">
        <v>660</v>
      </c>
      <c r="I301" s="71"/>
      <c r="J301" s="421" t="e">
        <f>J302</f>
        <v>#REF!</v>
      </c>
      <c r="K301" s="421" t="e">
        <f>K302</f>
        <v>#REF!</v>
      </c>
      <c r="L301" s="421" t="e">
        <f>L302</f>
        <v>#REF!</v>
      </c>
    </row>
    <row r="302" spans="1:12" s="239" customFormat="1" ht="18.75" hidden="1">
      <c r="A302" s="88" t="s">
        <v>611</v>
      </c>
      <c r="B302" s="62"/>
      <c r="C302" s="63">
        <v>5</v>
      </c>
      <c r="D302" s="23">
        <v>2</v>
      </c>
      <c r="E302" s="24" t="s">
        <v>717</v>
      </c>
      <c r="F302" s="195" t="s">
        <v>433</v>
      </c>
      <c r="G302" s="195" t="s">
        <v>472</v>
      </c>
      <c r="H302" s="195" t="s">
        <v>660</v>
      </c>
      <c r="I302" s="71">
        <v>240</v>
      </c>
      <c r="J302" s="421" t="e">
        <f>'Приложение 4'!#REF!</f>
        <v>#REF!</v>
      </c>
      <c r="K302" s="421" t="e">
        <f>'Приложение 4'!#REF!</f>
        <v>#REF!</v>
      </c>
      <c r="L302" s="421" t="e">
        <f>'Приложение 4'!#REF!</f>
        <v>#REF!</v>
      </c>
    </row>
    <row r="303" spans="1:12" s="239" customFormat="1" ht="18.75" hidden="1">
      <c r="A303" s="88" t="s">
        <v>719</v>
      </c>
      <c r="B303" s="62"/>
      <c r="C303" s="63">
        <v>5</v>
      </c>
      <c r="D303" s="23">
        <v>2</v>
      </c>
      <c r="E303" s="24" t="s">
        <v>717</v>
      </c>
      <c r="F303" s="195" t="s">
        <v>433</v>
      </c>
      <c r="G303" s="195" t="s">
        <v>472</v>
      </c>
      <c r="H303" s="195" t="s">
        <v>691</v>
      </c>
      <c r="I303" s="71"/>
      <c r="J303" s="421" t="e">
        <f>J304</f>
        <v>#REF!</v>
      </c>
      <c r="K303" s="421" t="e">
        <f>K304</f>
        <v>#REF!</v>
      </c>
      <c r="L303" s="421" t="e">
        <f>L304</f>
        <v>#REF!</v>
      </c>
    </row>
    <row r="304" spans="1:15" s="250" customFormat="1" ht="18.75" hidden="1">
      <c r="A304" s="88" t="s">
        <v>611</v>
      </c>
      <c r="B304" s="62"/>
      <c r="C304" s="63">
        <v>5</v>
      </c>
      <c r="D304" s="23">
        <v>2</v>
      </c>
      <c r="E304" s="24" t="s">
        <v>717</v>
      </c>
      <c r="F304" s="195" t="s">
        <v>433</v>
      </c>
      <c r="G304" s="195" t="s">
        <v>472</v>
      </c>
      <c r="H304" s="195" t="s">
        <v>691</v>
      </c>
      <c r="I304" s="71">
        <v>240</v>
      </c>
      <c r="J304" s="421" t="e">
        <f>'Приложение 4'!#REF!</f>
        <v>#REF!</v>
      </c>
      <c r="K304" s="421" t="e">
        <f>'Приложение 4'!#REF!</f>
        <v>#REF!</v>
      </c>
      <c r="L304" s="421" t="e">
        <f>'Приложение 4'!#REF!</f>
        <v>#REF!</v>
      </c>
      <c r="M304" s="239"/>
      <c r="N304" s="239"/>
      <c r="O304" s="239"/>
    </row>
    <row r="305" spans="1:12" s="250" customFormat="1" ht="18.75" hidden="1">
      <c r="A305" s="58" t="e">
        <f>'Приложение 4'!#REF!</f>
        <v>#REF!</v>
      </c>
      <c r="B305" s="34" t="e">
        <f>'Приложение 4'!#REF!</f>
        <v>#REF!</v>
      </c>
      <c r="C305" s="59" t="e">
        <f>'Приложение 4'!#REF!</f>
        <v>#REF!</v>
      </c>
      <c r="D305" s="49" t="e">
        <f>'Приложение 4'!#REF!</f>
        <v>#REF!</v>
      </c>
      <c r="E305" s="180" t="e">
        <f>'Приложение 4'!#REF!</f>
        <v>#REF!</v>
      </c>
      <c r="F305" s="181" t="e">
        <f>'Приложение 4'!#REF!</f>
        <v>#REF!</v>
      </c>
      <c r="G305" s="181" t="e">
        <f>'Приложение 4'!#REF!</f>
        <v>#REF!</v>
      </c>
      <c r="H305" s="181" t="e">
        <f>'Приложение 4'!#REF!</f>
        <v>#REF!</v>
      </c>
      <c r="I305" s="31" t="s">
        <v>514</v>
      </c>
      <c r="J305" s="413" t="e">
        <f>J306+J308</f>
        <v>#REF!</v>
      </c>
      <c r="K305" s="413" t="e">
        <f>K306+K308</f>
        <v>#REF!</v>
      </c>
      <c r="L305" s="413" t="e">
        <f>L306+L308</f>
        <v>#REF!</v>
      </c>
    </row>
    <row r="306" spans="1:12" s="250" customFormat="1" ht="18.75" hidden="1">
      <c r="A306" s="58" t="e">
        <f>'Приложение 4'!#REF!</f>
        <v>#REF!</v>
      </c>
      <c r="B306" s="34" t="e">
        <f>'Приложение 4'!#REF!</f>
        <v>#REF!</v>
      </c>
      <c r="C306" s="59" t="e">
        <f>'Приложение 4'!#REF!</f>
        <v>#REF!</v>
      </c>
      <c r="D306" s="49" t="e">
        <f>'Приложение 4'!#REF!</f>
        <v>#REF!</v>
      </c>
      <c r="E306" s="180" t="e">
        <f>'Приложение 4'!#REF!</f>
        <v>#REF!</v>
      </c>
      <c r="F306" s="181" t="e">
        <f>'Приложение 4'!#REF!</f>
        <v>#REF!</v>
      </c>
      <c r="G306" s="181" t="e">
        <f>'Приложение 4'!#REF!</f>
        <v>#REF!</v>
      </c>
      <c r="H306" s="181" t="e">
        <f>'Приложение 4'!#REF!</f>
        <v>#REF!</v>
      </c>
      <c r="I306" s="31" t="s">
        <v>514</v>
      </c>
      <c r="J306" s="413" t="e">
        <f>J307</f>
        <v>#REF!</v>
      </c>
      <c r="K306" s="413" t="e">
        <f>K307</f>
        <v>#REF!</v>
      </c>
      <c r="L306" s="413" t="e">
        <f>L307</f>
        <v>#REF!</v>
      </c>
    </row>
    <row r="307" spans="1:12" s="250" customFormat="1" ht="18.75" hidden="1">
      <c r="A307" s="58" t="e">
        <f>'Приложение 4'!#REF!</f>
        <v>#REF!</v>
      </c>
      <c r="B307" s="34" t="e">
        <f>'Приложение 4'!#REF!</f>
        <v>#REF!</v>
      </c>
      <c r="C307" s="59" t="e">
        <f>'Приложение 4'!#REF!</f>
        <v>#REF!</v>
      </c>
      <c r="D307" s="49" t="e">
        <f>'Приложение 4'!#REF!</f>
        <v>#REF!</v>
      </c>
      <c r="E307" s="180" t="e">
        <f>'Приложение 4'!#REF!</f>
        <v>#REF!</v>
      </c>
      <c r="F307" s="181" t="e">
        <f>'Приложение 4'!#REF!</f>
        <v>#REF!</v>
      </c>
      <c r="G307" s="181" t="e">
        <f>'Приложение 4'!#REF!</f>
        <v>#REF!</v>
      </c>
      <c r="H307" s="181" t="e">
        <f>'Приложение 4'!#REF!</f>
        <v>#REF!</v>
      </c>
      <c r="I307" s="31" t="e">
        <f>'Приложение 4'!#REF!</f>
        <v>#REF!</v>
      </c>
      <c r="J307" s="413" t="e">
        <f>'Приложение 4'!#REF!</f>
        <v>#REF!</v>
      </c>
      <c r="K307" s="413" t="e">
        <f>'Приложение 4'!#REF!</f>
        <v>#REF!</v>
      </c>
      <c r="L307" s="413" t="e">
        <f>'Приложение 4'!#REF!</f>
        <v>#REF!</v>
      </c>
    </row>
    <row r="308" spans="1:12" s="250" customFormat="1" ht="18.75" hidden="1">
      <c r="A308" s="58" t="e">
        <f>'Приложение 4'!#REF!</f>
        <v>#REF!</v>
      </c>
      <c r="B308" s="34" t="e">
        <f>'Приложение 4'!#REF!</f>
        <v>#REF!</v>
      </c>
      <c r="C308" s="59" t="e">
        <f>'Приложение 4'!#REF!</f>
        <v>#REF!</v>
      </c>
      <c r="D308" s="49" t="e">
        <f>'Приложение 4'!#REF!</f>
        <v>#REF!</v>
      </c>
      <c r="E308" s="180" t="e">
        <f>'Приложение 4'!#REF!</f>
        <v>#REF!</v>
      </c>
      <c r="F308" s="181" t="e">
        <f>'Приложение 4'!#REF!</f>
        <v>#REF!</v>
      </c>
      <c r="G308" s="181" t="e">
        <f>'Приложение 4'!#REF!</f>
        <v>#REF!</v>
      </c>
      <c r="H308" s="181" t="e">
        <f>'Приложение 4'!#REF!</f>
        <v>#REF!</v>
      </c>
      <c r="I308" s="31" t="s">
        <v>514</v>
      </c>
      <c r="J308" s="413" t="e">
        <f>J309</f>
        <v>#REF!</v>
      </c>
      <c r="K308" s="413" t="e">
        <f>K309</f>
        <v>#REF!</v>
      </c>
      <c r="L308" s="413" t="e">
        <f>L309</f>
        <v>#REF!</v>
      </c>
    </row>
    <row r="309" spans="1:12" s="250" customFormat="1" ht="18.75" hidden="1">
      <c r="A309" s="58" t="e">
        <f>'Приложение 4'!#REF!</f>
        <v>#REF!</v>
      </c>
      <c r="B309" s="34" t="e">
        <f>'Приложение 4'!#REF!</f>
        <v>#REF!</v>
      </c>
      <c r="C309" s="59" t="e">
        <f>'Приложение 4'!#REF!</f>
        <v>#REF!</v>
      </c>
      <c r="D309" s="49" t="e">
        <f>'Приложение 4'!#REF!</f>
        <v>#REF!</v>
      </c>
      <c r="E309" s="180" t="e">
        <f>'Приложение 4'!#REF!</f>
        <v>#REF!</v>
      </c>
      <c r="F309" s="181" t="e">
        <f>'Приложение 4'!#REF!</f>
        <v>#REF!</v>
      </c>
      <c r="G309" s="181" t="e">
        <f>'Приложение 4'!#REF!</f>
        <v>#REF!</v>
      </c>
      <c r="H309" s="181" t="e">
        <f>'Приложение 4'!#REF!</f>
        <v>#REF!</v>
      </c>
      <c r="I309" s="31" t="e">
        <f>'Приложение 4'!#REF!</f>
        <v>#REF!</v>
      </c>
      <c r="J309" s="413" t="e">
        <f>'Приложение 4'!#REF!</f>
        <v>#REF!</v>
      </c>
      <c r="K309" s="413" t="e">
        <f>'Приложение 4'!#REF!</f>
        <v>#REF!</v>
      </c>
      <c r="L309" s="413" t="e">
        <f>'Приложение 4'!#REF!</f>
        <v>#REF!</v>
      </c>
    </row>
    <row r="310" spans="1:12" s="250" customFormat="1" ht="18.75" hidden="1">
      <c r="A310" s="58" t="e">
        <f>'Приложение 4'!#REF!</f>
        <v>#REF!</v>
      </c>
      <c r="B310" s="34" t="e">
        <f>'Приложение 4'!#REF!</f>
        <v>#REF!</v>
      </c>
      <c r="C310" s="59" t="e">
        <f>'Приложение 4'!#REF!</f>
        <v>#REF!</v>
      </c>
      <c r="D310" s="49" t="e">
        <f>'Приложение 4'!#REF!</f>
        <v>#REF!</v>
      </c>
      <c r="E310" s="180" t="e">
        <f>'Приложение 4'!#REF!</f>
        <v>#REF!</v>
      </c>
      <c r="F310" s="181" t="e">
        <f>'Приложение 4'!#REF!</f>
        <v>#REF!</v>
      </c>
      <c r="G310" s="181" t="e">
        <f>'Приложение 4'!#REF!</f>
        <v>#REF!</v>
      </c>
      <c r="H310" s="181" t="e">
        <f>'Приложение 4'!#REF!</f>
        <v>#REF!</v>
      </c>
      <c r="I310" s="31" t="s">
        <v>514</v>
      </c>
      <c r="J310" s="413" t="e">
        <f>J311+J313</f>
        <v>#REF!</v>
      </c>
      <c r="K310" s="413" t="e">
        <f>K311+K313</f>
        <v>#REF!</v>
      </c>
      <c r="L310" s="413" t="e">
        <f>L311+L313</f>
        <v>#REF!</v>
      </c>
    </row>
    <row r="311" spans="1:12" s="250" customFormat="1" ht="18.75" hidden="1">
      <c r="A311" s="58" t="e">
        <f>'Приложение 4'!#REF!</f>
        <v>#REF!</v>
      </c>
      <c r="B311" s="34" t="e">
        <f>'Приложение 4'!#REF!</f>
        <v>#REF!</v>
      </c>
      <c r="C311" s="59" t="e">
        <f>'Приложение 4'!#REF!</f>
        <v>#REF!</v>
      </c>
      <c r="D311" s="49" t="e">
        <f>'Приложение 4'!#REF!</f>
        <v>#REF!</v>
      </c>
      <c r="E311" s="180" t="e">
        <f>'Приложение 4'!#REF!</f>
        <v>#REF!</v>
      </c>
      <c r="F311" s="181" t="e">
        <f>'Приложение 4'!#REF!</f>
        <v>#REF!</v>
      </c>
      <c r="G311" s="181" t="e">
        <f>'Приложение 4'!#REF!</f>
        <v>#REF!</v>
      </c>
      <c r="H311" s="181" t="e">
        <f>'Приложение 4'!#REF!</f>
        <v>#REF!</v>
      </c>
      <c r="I311" s="31" t="s">
        <v>514</v>
      </c>
      <c r="J311" s="413" t="e">
        <f>J312</f>
        <v>#REF!</v>
      </c>
      <c r="K311" s="413" t="e">
        <f>K312</f>
        <v>#REF!</v>
      </c>
      <c r="L311" s="413" t="e">
        <f>L312</f>
        <v>#REF!</v>
      </c>
    </row>
    <row r="312" spans="1:12" s="250" customFormat="1" ht="18.75" hidden="1">
      <c r="A312" s="58" t="e">
        <f>'Приложение 4'!#REF!</f>
        <v>#REF!</v>
      </c>
      <c r="B312" s="34" t="e">
        <f>'Приложение 4'!#REF!</f>
        <v>#REF!</v>
      </c>
      <c r="C312" s="59" t="e">
        <f>'Приложение 4'!#REF!</f>
        <v>#REF!</v>
      </c>
      <c r="D312" s="49" t="e">
        <f>'Приложение 4'!#REF!</f>
        <v>#REF!</v>
      </c>
      <c r="E312" s="180" t="e">
        <f>'Приложение 4'!#REF!</f>
        <v>#REF!</v>
      </c>
      <c r="F312" s="181" t="e">
        <f>'Приложение 4'!#REF!</f>
        <v>#REF!</v>
      </c>
      <c r="G312" s="181" t="e">
        <f>'Приложение 4'!#REF!</f>
        <v>#REF!</v>
      </c>
      <c r="H312" s="181" t="e">
        <f>'Приложение 4'!#REF!</f>
        <v>#REF!</v>
      </c>
      <c r="I312" s="31" t="e">
        <f>'Приложение 4'!#REF!</f>
        <v>#REF!</v>
      </c>
      <c r="J312" s="413" t="e">
        <f>'Приложение 4'!#REF!</f>
        <v>#REF!</v>
      </c>
      <c r="K312" s="413" t="e">
        <f>'Приложение 4'!#REF!</f>
        <v>#REF!</v>
      </c>
      <c r="L312" s="413" t="e">
        <f>'Приложение 4'!#REF!</f>
        <v>#REF!</v>
      </c>
    </row>
    <row r="313" spans="1:12" s="250" customFormat="1" ht="18.75" hidden="1">
      <c r="A313" s="58" t="e">
        <f>'Приложение 4'!#REF!</f>
        <v>#REF!</v>
      </c>
      <c r="B313" s="34" t="e">
        <f>'Приложение 4'!#REF!</f>
        <v>#REF!</v>
      </c>
      <c r="C313" s="59" t="e">
        <f>'Приложение 4'!#REF!</f>
        <v>#REF!</v>
      </c>
      <c r="D313" s="49" t="e">
        <f>'Приложение 4'!#REF!</f>
        <v>#REF!</v>
      </c>
      <c r="E313" s="180" t="e">
        <f>'Приложение 4'!#REF!</f>
        <v>#REF!</v>
      </c>
      <c r="F313" s="181" t="e">
        <f>'Приложение 4'!#REF!</f>
        <v>#REF!</v>
      </c>
      <c r="G313" s="181" t="e">
        <f>'Приложение 4'!#REF!</f>
        <v>#REF!</v>
      </c>
      <c r="H313" s="181" t="e">
        <f>'Приложение 4'!#REF!</f>
        <v>#REF!</v>
      </c>
      <c r="I313" s="31" t="s">
        <v>514</v>
      </c>
      <c r="J313" s="413" t="e">
        <f>J314</f>
        <v>#REF!</v>
      </c>
      <c r="K313" s="413" t="e">
        <f>K314</f>
        <v>#REF!</v>
      </c>
      <c r="L313" s="413" t="e">
        <f>L314</f>
        <v>#REF!</v>
      </c>
    </row>
    <row r="314" spans="1:15" s="239" customFormat="1" ht="18.75" hidden="1">
      <c r="A314" s="58" t="e">
        <f>'Приложение 4'!#REF!</f>
        <v>#REF!</v>
      </c>
      <c r="B314" s="34" t="e">
        <f>'Приложение 4'!#REF!</f>
        <v>#REF!</v>
      </c>
      <c r="C314" s="59" t="e">
        <f>'Приложение 4'!#REF!</f>
        <v>#REF!</v>
      </c>
      <c r="D314" s="49" t="e">
        <f>'Приложение 4'!#REF!</f>
        <v>#REF!</v>
      </c>
      <c r="E314" s="180" t="e">
        <f>'Приложение 4'!#REF!</f>
        <v>#REF!</v>
      </c>
      <c r="F314" s="181" t="e">
        <f>'Приложение 4'!#REF!</f>
        <v>#REF!</v>
      </c>
      <c r="G314" s="181" t="e">
        <f>'Приложение 4'!#REF!</f>
        <v>#REF!</v>
      </c>
      <c r="H314" s="181" t="e">
        <f>'Приложение 4'!#REF!</f>
        <v>#REF!</v>
      </c>
      <c r="I314" s="31" t="e">
        <f>'Приложение 4'!#REF!</f>
        <v>#REF!</v>
      </c>
      <c r="J314" s="413" t="e">
        <f>'Приложение 4'!#REF!</f>
        <v>#REF!</v>
      </c>
      <c r="K314" s="413" t="e">
        <f>'Приложение 4'!#REF!</f>
        <v>#REF!</v>
      </c>
      <c r="L314" s="413" t="e">
        <f>'Приложение 4'!#REF!</f>
        <v>#REF!</v>
      </c>
      <c r="M314" s="250"/>
      <c r="N314" s="250"/>
      <c r="O314" s="250"/>
    </row>
    <row r="315" spans="1:12" s="239" customFormat="1" ht="18.75">
      <c r="A315" s="88" t="s">
        <v>695</v>
      </c>
      <c r="B315" s="62"/>
      <c r="C315" s="63">
        <v>5</v>
      </c>
      <c r="D315" s="23">
        <v>2</v>
      </c>
      <c r="E315" s="24" t="s">
        <v>460</v>
      </c>
      <c r="F315" s="195" t="s">
        <v>433</v>
      </c>
      <c r="G315" s="195" t="s">
        <v>463</v>
      </c>
      <c r="H315" s="195" t="s">
        <v>694</v>
      </c>
      <c r="I315" s="71"/>
      <c r="J315" s="421" t="e">
        <f>J316</f>
        <v>#REF!</v>
      </c>
      <c r="K315" s="421" t="e">
        <f>K316</f>
        <v>#REF!</v>
      </c>
      <c r="L315" s="421" t="e">
        <f>L316</f>
        <v>#REF!</v>
      </c>
    </row>
    <row r="316" spans="1:12" s="239" customFormat="1" ht="18.75">
      <c r="A316" s="88" t="s">
        <v>611</v>
      </c>
      <c r="B316" s="62"/>
      <c r="C316" s="63">
        <v>5</v>
      </c>
      <c r="D316" s="23">
        <v>2</v>
      </c>
      <c r="E316" s="24" t="s">
        <v>460</v>
      </c>
      <c r="F316" s="195" t="s">
        <v>433</v>
      </c>
      <c r="G316" s="195" t="s">
        <v>463</v>
      </c>
      <c r="H316" s="195" t="s">
        <v>694</v>
      </c>
      <c r="I316" s="71">
        <v>240</v>
      </c>
      <c r="J316" s="421" t="e">
        <f>'Приложение 4'!#REF!</f>
        <v>#REF!</v>
      </c>
      <c r="K316" s="421" t="e">
        <f>'Приложение 4'!#REF!</f>
        <v>#REF!</v>
      </c>
      <c r="L316" s="421" t="e">
        <f>'Приложение 4'!#REF!</f>
        <v>#REF!</v>
      </c>
    </row>
    <row r="317" spans="1:12" s="239" customFormat="1" ht="18.75">
      <c r="A317" s="88" t="s">
        <v>677</v>
      </c>
      <c r="B317" s="62"/>
      <c r="C317" s="63">
        <v>5</v>
      </c>
      <c r="D317" s="23">
        <v>2</v>
      </c>
      <c r="E317" s="24" t="s">
        <v>460</v>
      </c>
      <c r="F317" s="195" t="s">
        <v>433</v>
      </c>
      <c r="G317" s="195" t="s">
        <v>463</v>
      </c>
      <c r="H317" s="195" t="s">
        <v>676</v>
      </c>
      <c r="I317" s="71"/>
      <c r="J317" s="421" t="e">
        <f>J318</f>
        <v>#REF!</v>
      </c>
      <c r="K317" s="421" t="e">
        <f>K318</f>
        <v>#REF!</v>
      </c>
      <c r="L317" s="421" t="e">
        <f>L318</f>
        <v>#REF!</v>
      </c>
    </row>
    <row r="318" spans="1:12" s="239" customFormat="1" ht="18.75">
      <c r="A318" s="88" t="s">
        <v>611</v>
      </c>
      <c r="B318" s="62"/>
      <c r="C318" s="63">
        <v>5</v>
      </c>
      <c r="D318" s="23">
        <v>2</v>
      </c>
      <c r="E318" s="24" t="s">
        <v>460</v>
      </c>
      <c r="F318" s="195" t="s">
        <v>433</v>
      </c>
      <c r="G318" s="195" t="s">
        <v>463</v>
      </c>
      <c r="H318" s="195" t="s">
        <v>676</v>
      </c>
      <c r="I318" s="71">
        <v>240</v>
      </c>
      <c r="J318" s="421" t="e">
        <f>'Приложение 4'!#REF!</f>
        <v>#REF!</v>
      </c>
      <c r="K318" s="421" t="e">
        <f>'Приложение 4'!#REF!</f>
        <v>#REF!</v>
      </c>
      <c r="L318" s="421" t="e">
        <f>'Приложение 4'!#REF!</f>
        <v>#REF!</v>
      </c>
    </row>
    <row r="319" spans="1:12" s="239" customFormat="1" ht="18.75">
      <c r="A319" s="30" t="s">
        <v>243</v>
      </c>
      <c r="B319" s="62"/>
      <c r="C319" s="63">
        <v>5</v>
      </c>
      <c r="D319" s="23">
        <v>2</v>
      </c>
      <c r="E319" s="24" t="s">
        <v>460</v>
      </c>
      <c r="F319" s="195" t="s">
        <v>433</v>
      </c>
      <c r="G319" s="195" t="s">
        <v>463</v>
      </c>
      <c r="H319" s="195" t="s">
        <v>571</v>
      </c>
      <c r="I319" s="71"/>
      <c r="J319" s="421" t="e">
        <f>SUM(J320)</f>
        <v>#REF!</v>
      </c>
      <c r="K319" s="421" t="e">
        <f>SUM(K320)</f>
        <v>#REF!</v>
      </c>
      <c r="L319" s="421" t="e">
        <f>SUM(L320)</f>
        <v>#REF!</v>
      </c>
    </row>
    <row r="320" spans="1:12" s="239" customFormat="1" ht="18.75">
      <c r="A320" s="88" t="s">
        <v>611</v>
      </c>
      <c r="B320" s="62"/>
      <c r="C320" s="63">
        <v>5</v>
      </c>
      <c r="D320" s="23">
        <v>2</v>
      </c>
      <c r="E320" s="180" t="s">
        <v>460</v>
      </c>
      <c r="F320" s="181" t="s">
        <v>433</v>
      </c>
      <c r="G320" s="181" t="s">
        <v>463</v>
      </c>
      <c r="H320" s="181" t="s">
        <v>571</v>
      </c>
      <c r="I320" s="31">
        <v>240</v>
      </c>
      <c r="J320" s="421" t="e">
        <f>SUM('Приложение 4'!#REF!)</f>
        <v>#REF!</v>
      </c>
      <c r="K320" s="421" t="e">
        <f>SUM('Приложение 4'!#REF!)</f>
        <v>#REF!</v>
      </c>
      <c r="L320" s="421" t="e">
        <f>SUM('Приложение 4'!#REF!)</f>
        <v>#REF!</v>
      </c>
    </row>
    <row r="321" spans="1:12" s="272" customFormat="1" ht="19.5">
      <c r="A321" s="312" t="e">
        <f>'Приложение 4'!#REF!</f>
        <v>#REF!</v>
      </c>
      <c r="B321" s="289" t="e">
        <f>'Приложение 4'!#REF!</f>
        <v>#REF!</v>
      </c>
      <c r="C321" s="313" t="e">
        <f>'Приложение 4'!#REF!</f>
        <v>#REF!</v>
      </c>
      <c r="D321" s="283" t="e">
        <f>'Приложение 4'!#REF!</f>
        <v>#REF!</v>
      </c>
      <c r="E321" s="270" t="s">
        <v>514</v>
      </c>
      <c r="F321" s="271" t="s">
        <v>514</v>
      </c>
      <c r="G321" s="271" t="s">
        <v>514</v>
      </c>
      <c r="H321" s="271" t="s">
        <v>514</v>
      </c>
      <c r="I321" s="273" t="s">
        <v>514</v>
      </c>
      <c r="J321" s="424" t="e">
        <f>'Приложение 4'!#REF!</f>
        <v>#REF!</v>
      </c>
      <c r="K321" s="424">
        <v>0</v>
      </c>
      <c r="L321" s="424">
        <v>0</v>
      </c>
    </row>
    <row r="322" spans="1:12" ht="18.75">
      <c r="A322" s="88" t="e">
        <f>'Приложение 4'!#REF!</f>
        <v>#REF!</v>
      </c>
      <c r="B322" s="62" t="e">
        <f>'Приложение 4'!#REF!</f>
        <v>#REF!</v>
      </c>
      <c r="C322" s="63" t="e">
        <f>'Приложение 4'!#REF!</f>
        <v>#REF!</v>
      </c>
      <c r="D322" s="23" t="e">
        <f>'Приложение 4'!#REF!</f>
        <v>#REF!</v>
      </c>
      <c r="E322" s="180" t="e">
        <f>'Приложение 4'!#REF!</f>
        <v>#REF!</v>
      </c>
      <c r="F322" s="181" t="e">
        <f>'Приложение 4'!#REF!</f>
        <v>#REF!</v>
      </c>
      <c r="G322" s="181" t="e">
        <f>'Приложение 4'!#REF!</f>
        <v>#REF!</v>
      </c>
      <c r="H322" s="181" t="e">
        <f>'Приложение 4'!#REF!</f>
        <v>#REF!</v>
      </c>
      <c r="I322" s="31" t="s">
        <v>514</v>
      </c>
      <c r="J322" s="421" t="e">
        <f>'Приложение 4'!#REF!</f>
        <v>#REF!</v>
      </c>
      <c r="K322" s="421">
        <v>0</v>
      </c>
      <c r="L322" s="421">
        <v>0</v>
      </c>
    </row>
    <row r="323" spans="1:12" s="239" customFormat="1" ht="18.75">
      <c r="A323" s="88" t="e">
        <f>'Приложение 4'!#REF!</f>
        <v>#REF!</v>
      </c>
      <c r="B323" s="62" t="e">
        <f>'Приложение 4'!#REF!</f>
        <v>#REF!</v>
      </c>
      <c r="C323" s="63" t="e">
        <f>'Приложение 4'!#REF!</f>
        <v>#REF!</v>
      </c>
      <c r="D323" s="465" t="e">
        <f>'Приложение 4'!#REF!</f>
        <v>#REF!</v>
      </c>
      <c r="E323" s="180" t="e">
        <f>'Приложение 4'!#REF!</f>
        <v>#REF!</v>
      </c>
      <c r="F323" s="181" t="e">
        <f>'Приложение 4'!#REF!</f>
        <v>#REF!</v>
      </c>
      <c r="G323" s="181" t="e">
        <f>'Приложение 4'!#REF!</f>
        <v>#REF!</v>
      </c>
      <c r="H323" s="181" t="e">
        <f>'Приложение 4'!#REF!</f>
        <v>#REF!</v>
      </c>
      <c r="I323" s="31" t="e">
        <f>'Приложение 4'!#REF!</f>
        <v>#REF!</v>
      </c>
      <c r="J323" s="421" t="e">
        <f>'Приложение 4'!#REF!</f>
        <v>#REF!</v>
      </c>
      <c r="K323" s="421">
        <v>0</v>
      </c>
      <c r="L323" s="421">
        <v>0</v>
      </c>
    </row>
    <row r="324" spans="1:15" ht="18.75">
      <c r="A324" s="244" t="s">
        <v>553</v>
      </c>
      <c r="B324" s="242">
        <v>27</v>
      </c>
      <c r="C324" s="240">
        <v>5</v>
      </c>
      <c r="D324" s="177">
        <v>5</v>
      </c>
      <c r="E324" s="178"/>
      <c r="F324" s="179"/>
      <c r="G324" s="179"/>
      <c r="H324" s="179"/>
      <c r="I324" s="35"/>
      <c r="J324" s="418" t="e">
        <f>J325+J327+J329</f>
        <v>#REF!</v>
      </c>
      <c r="K324" s="418" t="e">
        <f>K325+K327+K329</f>
        <v>#REF!</v>
      </c>
      <c r="L324" s="418" t="e">
        <f>L325+L327+L329</f>
        <v>#REF!</v>
      </c>
      <c r="M324" s="239"/>
      <c r="N324" s="239"/>
      <c r="O324" s="239"/>
    </row>
    <row r="325" spans="1:12" ht="47.25">
      <c r="A325" s="203" t="s">
        <v>872</v>
      </c>
      <c r="B325" s="34">
        <v>27</v>
      </c>
      <c r="C325" s="32">
        <v>5</v>
      </c>
      <c r="D325" s="49">
        <v>5</v>
      </c>
      <c r="E325" s="180" t="s">
        <v>460</v>
      </c>
      <c r="F325" s="181" t="s">
        <v>433</v>
      </c>
      <c r="G325" s="181" t="s">
        <v>463</v>
      </c>
      <c r="H325" s="181" t="s">
        <v>577</v>
      </c>
      <c r="I325" s="31"/>
      <c r="J325" s="413" t="e">
        <f>J326</f>
        <v>#REF!</v>
      </c>
      <c r="K325" s="413" t="e">
        <f>K326</f>
        <v>#REF!</v>
      </c>
      <c r="L325" s="413" t="e">
        <f>L326</f>
        <v>#REF!</v>
      </c>
    </row>
    <row r="326" spans="1:12" ht="18.75">
      <c r="A326" s="203" t="s">
        <v>567</v>
      </c>
      <c r="B326" s="34">
        <v>27</v>
      </c>
      <c r="C326" s="32">
        <v>5</v>
      </c>
      <c r="D326" s="49">
        <v>5</v>
      </c>
      <c r="E326" s="180" t="s">
        <v>460</v>
      </c>
      <c r="F326" s="181" t="s">
        <v>433</v>
      </c>
      <c r="G326" s="181" t="s">
        <v>463</v>
      </c>
      <c r="H326" s="181" t="s">
        <v>577</v>
      </c>
      <c r="I326" s="31">
        <v>540</v>
      </c>
      <c r="J326" s="412" t="e">
        <f>'Приложение 4'!#REF!</f>
        <v>#REF!</v>
      </c>
      <c r="K326" s="412" t="e">
        <f>'Приложение 4'!#REF!</f>
        <v>#REF!</v>
      </c>
      <c r="L326" s="412" t="e">
        <f>'Приложение 4'!#REF!</f>
        <v>#REF!</v>
      </c>
    </row>
    <row r="327" spans="1:12" ht="31.5">
      <c r="A327" s="203" t="s">
        <v>874</v>
      </c>
      <c r="B327" s="34">
        <v>27</v>
      </c>
      <c r="C327" s="32">
        <v>5</v>
      </c>
      <c r="D327" s="49">
        <v>5</v>
      </c>
      <c r="E327" s="180" t="s">
        <v>460</v>
      </c>
      <c r="F327" s="181" t="s">
        <v>433</v>
      </c>
      <c r="G327" s="181" t="s">
        <v>463</v>
      </c>
      <c r="H327" s="181" t="s">
        <v>873</v>
      </c>
      <c r="I327" s="31"/>
      <c r="J327" s="413" t="e">
        <f>J328</f>
        <v>#REF!</v>
      </c>
      <c r="K327" s="413" t="e">
        <f>K328</f>
        <v>#REF!</v>
      </c>
      <c r="L327" s="413" t="e">
        <f>L328</f>
        <v>#REF!</v>
      </c>
    </row>
    <row r="328" spans="1:12" ht="18.75">
      <c r="A328" s="203" t="s">
        <v>567</v>
      </c>
      <c r="B328" s="34">
        <v>27</v>
      </c>
      <c r="C328" s="32">
        <v>5</v>
      </c>
      <c r="D328" s="49">
        <v>5</v>
      </c>
      <c r="E328" s="180" t="s">
        <v>460</v>
      </c>
      <c r="F328" s="181" t="s">
        <v>433</v>
      </c>
      <c r="G328" s="181" t="s">
        <v>463</v>
      </c>
      <c r="H328" s="181" t="s">
        <v>873</v>
      </c>
      <c r="I328" s="31">
        <v>540</v>
      </c>
      <c r="J328" s="412" t="e">
        <f>'Приложение 4'!#REF!</f>
        <v>#REF!</v>
      </c>
      <c r="K328" s="412" t="e">
        <f>'Приложение 4'!#REF!</f>
        <v>#REF!</v>
      </c>
      <c r="L328" s="412" t="e">
        <f>'Приложение 4'!#REF!</f>
        <v>#REF!</v>
      </c>
    </row>
    <row r="329" spans="1:12" ht="18.75">
      <c r="A329" s="30" t="s">
        <v>875</v>
      </c>
      <c r="B329" s="34">
        <v>27</v>
      </c>
      <c r="C329" s="32">
        <v>5</v>
      </c>
      <c r="D329" s="49">
        <v>5</v>
      </c>
      <c r="E329" s="180" t="s">
        <v>465</v>
      </c>
      <c r="F329" s="181" t="s">
        <v>436</v>
      </c>
      <c r="G329" s="181" t="s">
        <v>463</v>
      </c>
      <c r="H329" s="181" t="s">
        <v>272</v>
      </c>
      <c r="I329" s="31"/>
      <c r="J329" s="413" t="e">
        <f>J330</f>
        <v>#REF!</v>
      </c>
      <c r="K329" s="413" t="e">
        <f>K330</f>
        <v>#REF!</v>
      </c>
      <c r="L329" s="413" t="e">
        <f>L330</f>
        <v>#REF!</v>
      </c>
    </row>
    <row r="330" spans="1:15" s="239" customFormat="1" ht="18.75">
      <c r="A330" s="204" t="s">
        <v>611</v>
      </c>
      <c r="B330" s="31">
        <v>27</v>
      </c>
      <c r="C330" s="32">
        <v>5</v>
      </c>
      <c r="D330" s="49">
        <v>5</v>
      </c>
      <c r="E330" s="180" t="s">
        <v>465</v>
      </c>
      <c r="F330" s="181" t="s">
        <v>436</v>
      </c>
      <c r="G330" s="181" t="s">
        <v>463</v>
      </c>
      <c r="H330" s="181" t="s">
        <v>272</v>
      </c>
      <c r="I330" s="31">
        <v>240</v>
      </c>
      <c r="J330" s="413" t="e">
        <f>'Приложение 4'!#REF!</f>
        <v>#REF!</v>
      </c>
      <c r="K330" s="413" t="e">
        <f>'Приложение 4'!#REF!</f>
        <v>#REF!</v>
      </c>
      <c r="L330" s="413" t="e">
        <f>'Приложение 4'!#REF!</f>
        <v>#REF!</v>
      </c>
      <c r="M330" s="39"/>
      <c r="N330" s="39"/>
      <c r="O330" s="39"/>
    </row>
    <row r="331" spans="1:12" s="239" customFormat="1" ht="18.75">
      <c r="A331" s="235" t="s">
        <v>418</v>
      </c>
      <c r="B331" s="242">
        <v>27</v>
      </c>
      <c r="C331" s="240">
        <v>6</v>
      </c>
      <c r="D331" s="177"/>
      <c r="E331" s="178"/>
      <c r="F331" s="179"/>
      <c r="G331" s="179"/>
      <c r="H331" s="179"/>
      <c r="I331" s="35"/>
      <c r="J331" s="418" t="e">
        <f>J335+J332</f>
        <v>#REF!</v>
      </c>
      <c r="K331" s="418" t="e">
        <f>K335+K332</f>
        <v>#REF!</v>
      </c>
      <c r="L331" s="418" t="e">
        <f>L335+L332</f>
        <v>#REF!</v>
      </c>
    </row>
    <row r="332" spans="1:12" s="239" customFormat="1" ht="18.75">
      <c r="A332" s="235" t="e">
        <f>'Приложение 4'!#REF!</f>
        <v>#REF!</v>
      </c>
      <c r="B332" s="242" t="e">
        <f>'Приложение 4'!#REF!</f>
        <v>#REF!</v>
      </c>
      <c r="C332" s="240" t="e">
        <f>'Приложение 4'!#REF!</f>
        <v>#REF!</v>
      </c>
      <c r="D332" s="177" t="e">
        <f>'Приложение 4'!#REF!</f>
        <v>#REF!</v>
      </c>
      <c r="E332" s="178" t="s">
        <v>514</v>
      </c>
      <c r="F332" s="179" t="s">
        <v>514</v>
      </c>
      <c r="G332" s="179" t="s">
        <v>514</v>
      </c>
      <c r="H332" s="179" t="s">
        <v>514</v>
      </c>
      <c r="I332" s="35" t="s">
        <v>514</v>
      </c>
      <c r="J332" s="418" t="e">
        <f aca="true" t="shared" si="21" ref="J332:L333">J333</f>
        <v>#REF!</v>
      </c>
      <c r="K332" s="418" t="e">
        <f t="shared" si="21"/>
        <v>#REF!</v>
      </c>
      <c r="L332" s="418" t="e">
        <f t="shared" si="21"/>
        <v>#REF!</v>
      </c>
    </row>
    <row r="333" spans="1:12" s="239" customFormat="1" ht="18.75">
      <c r="A333" s="30" t="e">
        <f>'Приложение 4'!#REF!</f>
        <v>#REF!</v>
      </c>
      <c r="B333" s="34" t="e">
        <f>'Приложение 4'!#REF!</f>
        <v>#REF!</v>
      </c>
      <c r="C333" s="32" t="e">
        <f>'Приложение 4'!#REF!</f>
        <v>#REF!</v>
      </c>
      <c r="D333" s="49" t="e">
        <f>'Приложение 4'!#REF!</f>
        <v>#REF!</v>
      </c>
      <c r="E333" s="180" t="e">
        <f>'Приложение 4'!#REF!</f>
        <v>#REF!</v>
      </c>
      <c r="F333" s="181" t="e">
        <f>'Приложение 4'!#REF!</f>
        <v>#REF!</v>
      </c>
      <c r="G333" s="181" t="e">
        <f>'Приложение 4'!#REF!</f>
        <v>#REF!</v>
      </c>
      <c r="H333" s="181" t="e">
        <f>'Приложение 4'!#REF!</f>
        <v>#REF!</v>
      </c>
      <c r="I333" s="31" t="s">
        <v>514</v>
      </c>
      <c r="J333" s="413" t="e">
        <f t="shared" si="21"/>
        <v>#REF!</v>
      </c>
      <c r="K333" s="413" t="e">
        <f t="shared" si="21"/>
        <v>#REF!</v>
      </c>
      <c r="L333" s="413" t="e">
        <f t="shared" si="21"/>
        <v>#REF!</v>
      </c>
    </row>
    <row r="334" spans="1:12" s="239" customFormat="1" ht="18.75">
      <c r="A334" s="30" t="e">
        <f>'Приложение 4'!#REF!</f>
        <v>#REF!</v>
      </c>
      <c r="B334" s="34" t="e">
        <f>'Приложение 4'!#REF!</f>
        <v>#REF!</v>
      </c>
      <c r="C334" s="32" t="e">
        <f>'Приложение 4'!#REF!</f>
        <v>#REF!</v>
      </c>
      <c r="D334" s="49" t="e">
        <f>'Приложение 4'!#REF!</f>
        <v>#REF!</v>
      </c>
      <c r="E334" s="180" t="e">
        <f>'Приложение 4'!#REF!</f>
        <v>#REF!</v>
      </c>
      <c r="F334" s="181" t="e">
        <f>'Приложение 4'!#REF!</f>
        <v>#REF!</v>
      </c>
      <c r="G334" s="181" t="e">
        <f>'Приложение 4'!#REF!</f>
        <v>#REF!</v>
      </c>
      <c r="H334" s="181" t="e">
        <f>'Приложение 4'!#REF!</f>
        <v>#REF!</v>
      </c>
      <c r="I334" s="31" t="e">
        <f>'Приложение 4'!#REF!</f>
        <v>#REF!</v>
      </c>
      <c r="J334" s="413" t="e">
        <f>'Приложение 4'!#REF!</f>
        <v>#REF!</v>
      </c>
      <c r="K334" s="413" t="e">
        <f>'Приложение 4'!#REF!</f>
        <v>#REF!</v>
      </c>
      <c r="L334" s="413" t="e">
        <f>'Приложение 4'!#REF!</f>
        <v>#REF!</v>
      </c>
    </row>
    <row r="335" spans="1:15" ht="18.75">
      <c r="A335" s="235" t="s">
        <v>416</v>
      </c>
      <c r="B335" s="242">
        <v>27</v>
      </c>
      <c r="C335" s="240">
        <v>6</v>
      </c>
      <c r="D335" s="177">
        <v>5</v>
      </c>
      <c r="E335" s="178"/>
      <c r="F335" s="179"/>
      <c r="G335" s="179"/>
      <c r="H335" s="179"/>
      <c r="I335" s="35"/>
      <c r="J335" s="418" t="e">
        <f>J336+J338</f>
        <v>#REF!</v>
      </c>
      <c r="K335" s="418" t="e">
        <f>K336+K338</f>
        <v>#REF!</v>
      </c>
      <c r="L335" s="418" t="e">
        <f>L336+L338</f>
        <v>#REF!</v>
      </c>
      <c r="M335" s="239"/>
      <c r="N335" s="239"/>
      <c r="O335" s="239"/>
    </row>
    <row r="336" spans="1:12" ht="47.25">
      <c r="A336" s="37" t="s">
        <v>608</v>
      </c>
      <c r="B336" s="36">
        <v>27</v>
      </c>
      <c r="C336" s="32">
        <v>6</v>
      </c>
      <c r="D336" s="49">
        <v>5</v>
      </c>
      <c r="E336" s="180" t="s">
        <v>460</v>
      </c>
      <c r="F336" s="181" t="s">
        <v>433</v>
      </c>
      <c r="G336" s="181" t="s">
        <v>463</v>
      </c>
      <c r="H336" s="181" t="s">
        <v>574</v>
      </c>
      <c r="I336" s="36"/>
      <c r="J336" s="412" t="e">
        <f>J337</f>
        <v>#REF!</v>
      </c>
      <c r="K336" s="412" t="e">
        <f>K337</f>
        <v>#REF!</v>
      </c>
      <c r="L336" s="412" t="e">
        <f>L337</f>
        <v>#REF!</v>
      </c>
    </row>
    <row r="337" spans="1:12" ht="18.75">
      <c r="A337" s="37" t="s">
        <v>396</v>
      </c>
      <c r="B337" s="36">
        <v>27</v>
      </c>
      <c r="C337" s="32">
        <v>6</v>
      </c>
      <c r="D337" s="49">
        <v>5</v>
      </c>
      <c r="E337" s="180" t="s">
        <v>460</v>
      </c>
      <c r="F337" s="181" t="s">
        <v>433</v>
      </c>
      <c r="G337" s="181" t="s">
        <v>463</v>
      </c>
      <c r="H337" s="181" t="s">
        <v>574</v>
      </c>
      <c r="I337" s="36">
        <v>120</v>
      </c>
      <c r="J337" s="412" t="e">
        <f>'Приложение 4'!#REF!</f>
        <v>#REF!</v>
      </c>
      <c r="K337" s="412" t="e">
        <f>'Приложение 4'!#REF!</f>
        <v>#REF!</v>
      </c>
      <c r="L337" s="412" t="e">
        <f>'Приложение 4'!#REF!</f>
        <v>#REF!</v>
      </c>
    </row>
    <row r="338" spans="1:12" ht="31.5">
      <c r="A338" s="27" t="s">
        <v>550</v>
      </c>
      <c r="B338" s="34">
        <v>27</v>
      </c>
      <c r="C338" s="32">
        <v>6</v>
      </c>
      <c r="D338" s="49">
        <v>5</v>
      </c>
      <c r="E338" s="180" t="s">
        <v>464</v>
      </c>
      <c r="F338" s="181" t="s">
        <v>433</v>
      </c>
      <c r="G338" s="181" t="s">
        <v>463</v>
      </c>
      <c r="H338" s="181" t="s">
        <v>513</v>
      </c>
      <c r="I338" s="31"/>
      <c r="J338" s="413" t="e">
        <f>J339+J342</f>
        <v>#REF!</v>
      </c>
      <c r="K338" s="413" t="e">
        <f>K339+K342</f>
        <v>#REF!</v>
      </c>
      <c r="L338" s="413" t="e">
        <f>L339+L342</f>
        <v>#REF!</v>
      </c>
    </row>
    <row r="339" spans="1:12" ht="18.75">
      <c r="A339" s="27" t="s">
        <v>878</v>
      </c>
      <c r="B339" s="34">
        <v>27</v>
      </c>
      <c r="C339" s="32">
        <v>6</v>
      </c>
      <c r="D339" s="49">
        <v>5</v>
      </c>
      <c r="E339" s="180" t="s">
        <v>464</v>
      </c>
      <c r="F339" s="181" t="s">
        <v>433</v>
      </c>
      <c r="G339" s="181" t="s">
        <v>435</v>
      </c>
      <c r="H339" s="181" t="s">
        <v>513</v>
      </c>
      <c r="I339" s="36"/>
      <c r="J339" s="412" t="e">
        <f aca="true" t="shared" si="22" ref="J339:L340">J340</f>
        <v>#REF!</v>
      </c>
      <c r="K339" s="412" t="e">
        <f t="shared" si="22"/>
        <v>#REF!</v>
      </c>
      <c r="L339" s="412" t="e">
        <f t="shared" si="22"/>
        <v>#REF!</v>
      </c>
    </row>
    <row r="340" spans="1:12" ht="18.75">
      <c r="A340" s="28" t="s">
        <v>877</v>
      </c>
      <c r="B340" s="34">
        <v>27</v>
      </c>
      <c r="C340" s="32">
        <v>6</v>
      </c>
      <c r="D340" s="49">
        <v>5</v>
      </c>
      <c r="E340" s="180" t="s">
        <v>464</v>
      </c>
      <c r="F340" s="181" t="s">
        <v>433</v>
      </c>
      <c r="G340" s="181" t="s">
        <v>435</v>
      </c>
      <c r="H340" s="181" t="s">
        <v>876</v>
      </c>
      <c r="I340" s="36"/>
      <c r="J340" s="412" t="e">
        <f t="shared" si="22"/>
        <v>#REF!</v>
      </c>
      <c r="K340" s="412" t="e">
        <f t="shared" si="22"/>
        <v>#REF!</v>
      </c>
      <c r="L340" s="412" t="e">
        <f t="shared" si="22"/>
        <v>#REF!</v>
      </c>
    </row>
    <row r="341" spans="1:15" s="239" customFormat="1" ht="18.75">
      <c r="A341" s="203" t="s">
        <v>567</v>
      </c>
      <c r="B341" s="34">
        <v>27</v>
      </c>
      <c r="C341" s="32">
        <v>6</v>
      </c>
      <c r="D341" s="49">
        <v>5</v>
      </c>
      <c r="E341" s="180" t="s">
        <v>464</v>
      </c>
      <c r="F341" s="181" t="s">
        <v>433</v>
      </c>
      <c r="G341" s="181" t="s">
        <v>435</v>
      </c>
      <c r="H341" s="181" t="s">
        <v>876</v>
      </c>
      <c r="I341" s="36">
        <v>540</v>
      </c>
      <c r="J341" s="412" t="e">
        <f>'Приложение 4'!#REF!</f>
        <v>#REF!</v>
      </c>
      <c r="K341" s="412" t="e">
        <f>'Приложение 4'!#REF!</f>
        <v>#REF!</v>
      </c>
      <c r="L341" s="412" t="e">
        <f>'Приложение 4'!#REF!</f>
        <v>#REF!</v>
      </c>
      <c r="M341" s="39"/>
      <c r="N341" s="39"/>
      <c r="O341" s="39"/>
    </row>
    <row r="342" spans="1:15" s="239" customFormat="1" ht="18.75">
      <c r="A342" s="203" t="e">
        <f>'Приложение 4'!#REF!</f>
        <v>#REF!</v>
      </c>
      <c r="B342" s="34" t="e">
        <f>'Приложение 4'!#REF!</f>
        <v>#REF!</v>
      </c>
      <c r="C342" s="32" t="e">
        <f>'Приложение 4'!#REF!</f>
        <v>#REF!</v>
      </c>
      <c r="D342" s="49" t="e">
        <f>'Приложение 4'!#REF!</f>
        <v>#REF!</v>
      </c>
      <c r="E342" s="180" t="e">
        <f>'Приложение 4'!#REF!</f>
        <v>#REF!</v>
      </c>
      <c r="F342" s="181" t="e">
        <f>'Приложение 4'!#REF!</f>
        <v>#REF!</v>
      </c>
      <c r="G342" s="181" t="e">
        <f>'Приложение 4'!#REF!</f>
        <v>#REF!</v>
      </c>
      <c r="H342" s="181" t="e">
        <f>'Приложение 4'!#REF!</f>
        <v>#REF!</v>
      </c>
      <c r="I342" s="31" t="s">
        <v>514</v>
      </c>
      <c r="J342" s="413" t="e">
        <f>J343</f>
        <v>#REF!</v>
      </c>
      <c r="K342" s="413" t="e">
        <f>K344</f>
        <v>#REF!</v>
      </c>
      <c r="L342" s="413" t="e">
        <f>L344</f>
        <v>#REF!</v>
      </c>
      <c r="M342" s="39"/>
      <c r="N342" s="39"/>
      <c r="O342" s="39"/>
    </row>
    <row r="343" spans="1:15" s="239" customFormat="1" ht="18.75">
      <c r="A343" s="203" t="s">
        <v>877</v>
      </c>
      <c r="B343" s="34"/>
      <c r="C343" s="32">
        <v>6</v>
      </c>
      <c r="D343" s="49">
        <v>5</v>
      </c>
      <c r="E343" s="180" t="s">
        <v>464</v>
      </c>
      <c r="F343" s="181" t="s">
        <v>433</v>
      </c>
      <c r="G343" s="181" t="s">
        <v>472</v>
      </c>
      <c r="H343" s="181" t="s">
        <v>876</v>
      </c>
      <c r="I343" s="31"/>
      <c r="J343" s="413" t="e">
        <f>J344+J345</f>
        <v>#REF!</v>
      </c>
      <c r="K343" s="413" t="e">
        <f>K344</f>
        <v>#REF!</v>
      </c>
      <c r="L343" s="413" t="e">
        <f>L344</f>
        <v>#REF!</v>
      </c>
      <c r="M343" s="39"/>
      <c r="N343" s="39"/>
      <c r="O343" s="39"/>
    </row>
    <row r="344" spans="1:15" s="239" customFormat="1" ht="18.75">
      <c r="A344" s="203" t="e">
        <f>'Приложение 4'!#REF!</f>
        <v>#REF!</v>
      </c>
      <c r="B344" s="34" t="e">
        <f>'Приложение 4'!#REF!</f>
        <v>#REF!</v>
      </c>
      <c r="C344" s="32" t="e">
        <f>'Приложение 4'!#REF!</f>
        <v>#REF!</v>
      </c>
      <c r="D344" s="49" t="e">
        <f>'Приложение 4'!#REF!</f>
        <v>#REF!</v>
      </c>
      <c r="E344" s="180" t="e">
        <f>'Приложение 4'!#REF!</f>
        <v>#REF!</v>
      </c>
      <c r="F344" s="181" t="e">
        <f>'Приложение 4'!#REF!</f>
        <v>#REF!</v>
      </c>
      <c r="G344" s="181" t="e">
        <f>'Приложение 4'!#REF!</f>
        <v>#REF!</v>
      </c>
      <c r="H344" s="181" t="e">
        <f>'Приложение 4'!#REF!</f>
        <v>#REF!</v>
      </c>
      <c r="I344" s="31" t="e">
        <f>'Приложение 4'!#REF!</f>
        <v>#REF!</v>
      </c>
      <c r="J344" s="413" t="e">
        <f>'Приложение 4'!#REF!</f>
        <v>#REF!</v>
      </c>
      <c r="K344" s="413" t="e">
        <f>'Приложение 4'!#REF!</f>
        <v>#REF!</v>
      </c>
      <c r="L344" s="413" t="e">
        <f>'Приложение 4'!#REF!</f>
        <v>#REF!</v>
      </c>
      <c r="M344" s="39"/>
      <c r="N344" s="39"/>
      <c r="O344" s="39"/>
    </row>
    <row r="345" spans="1:15" s="239" customFormat="1" ht="18.75" hidden="1">
      <c r="A345" s="203" t="e">
        <f>'Приложение 4'!#REF!</f>
        <v>#REF!</v>
      </c>
      <c r="B345" s="34" t="e">
        <f>'Приложение 4'!#REF!</f>
        <v>#REF!</v>
      </c>
      <c r="C345" s="32" t="e">
        <f>'Приложение 4'!#REF!</f>
        <v>#REF!</v>
      </c>
      <c r="D345" s="49" t="e">
        <f>'Приложение 4'!#REF!</f>
        <v>#REF!</v>
      </c>
      <c r="E345" s="180" t="e">
        <f>'Приложение 4'!#REF!</f>
        <v>#REF!</v>
      </c>
      <c r="F345" s="181" t="e">
        <f>'Приложение 4'!#REF!</f>
        <v>#REF!</v>
      </c>
      <c r="G345" s="181" t="e">
        <f>'Приложение 4'!#REF!</f>
        <v>#REF!</v>
      </c>
      <c r="H345" s="181" t="e">
        <f>'Приложение 4'!#REF!</f>
        <v>#REF!</v>
      </c>
      <c r="I345" s="31" t="e">
        <f>'Приложение 4'!#REF!</f>
        <v>#REF!</v>
      </c>
      <c r="J345" s="413" t="e">
        <f>'Приложение 4'!#REF!</f>
        <v>#REF!</v>
      </c>
      <c r="K345" s="413">
        <v>0</v>
      </c>
      <c r="L345" s="413">
        <v>0</v>
      </c>
      <c r="M345" s="39"/>
      <c r="N345" s="39"/>
      <c r="O345" s="39"/>
    </row>
    <row r="346" spans="1:12" s="239" customFormat="1" ht="18.75">
      <c r="A346" s="235" t="s">
        <v>411</v>
      </c>
      <c r="B346" s="242">
        <v>27</v>
      </c>
      <c r="C346" s="240">
        <v>7</v>
      </c>
      <c r="D346" s="177"/>
      <c r="E346" s="178"/>
      <c r="F346" s="179"/>
      <c r="G346" s="179"/>
      <c r="H346" s="179"/>
      <c r="I346" s="35"/>
      <c r="J346" s="418" t="e">
        <f>J347+J369+J417+J437+J462</f>
        <v>#REF!</v>
      </c>
      <c r="K346" s="418" t="e">
        <f>K347+K369+K417+K437+K462</f>
        <v>#REF!</v>
      </c>
      <c r="L346" s="418" t="e">
        <f>L347+L369+L417+L437+L462</f>
        <v>#REF!</v>
      </c>
    </row>
    <row r="347" spans="1:15" ht="18.75">
      <c r="A347" s="155" t="s">
        <v>327</v>
      </c>
      <c r="B347" s="176">
        <v>663</v>
      </c>
      <c r="C347" s="240">
        <v>7</v>
      </c>
      <c r="D347" s="177">
        <v>1</v>
      </c>
      <c r="E347" s="178" t="s">
        <v>397</v>
      </c>
      <c r="F347" s="179" t="s">
        <v>397</v>
      </c>
      <c r="G347" s="179"/>
      <c r="H347" s="179" t="s">
        <v>397</v>
      </c>
      <c r="I347" s="176"/>
      <c r="J347" s="411" t="e">
        <f>J348+J358</f>
        <v>#REF!</v>
      </c>
      <c r="K347" s="411" t="e">
        <f>K348+K358</f>
        <v>#REF!</v>
      </c>
      <c r="L347" s="411" t="e">
        <f>L348+L358</f>
        <v>#REF!</v>
      </c>
      <c r="M347" s="239"/>
      <c r="N347" s="239"/>
      <c r="O347" s="239"/>
    </row>
    <row r="348" spans="1:12" ht="31.5">
      <c r="A348" s="30" t="s">
        <v>674</v>
      </c>
      <c r="B348" s="36">
        <v>663</v>
      </c>
      <c r="C348" s="32">
        <v>7</v>
      </c>
      <c r="D348" s="49">
        <v>1</v>
      </c>
      <c r="E348" s="180" t="s">
        <v>472</v>
      </c>
      <c r="F348" s="181" t="s">
        <v>433</v>
      </c>
      <c r="G348" s="181" t="s">
        <v>463</v>
      </c>
      <c r="H348" s="181" t="s">
        <v>513</v>
      </c>
      <c r="I348" s="36"/>
      <c r="J348" s="412" t="e">
        <f>J352+J349+J355</f>
        <v>#REF!</v>
      </c>
      <c r="K348" s="412" t="e">
        <f>K352+K349+K355</f>
        <v>#REF!</v>
      </c>
      <c r="L348" s="412" t="e">
        <f>L352+L349+L355</f>
        <v>#REF!</v>
      </c>
    </row>
    <row r="349" spans="1:12" ht="31.5">
      <c r="A349" s="30" t="s">
        <v>221</v>
      </c>
      <c r="B349" s="36">
        <v>663</v>
      </c>
      <c r="C349" s="32">
        <v>7</v>
      </c>
      <c r="D349" s="49">
        <v>1</v>
      </c>
      <c r="E349" s="180" t="s">
        <v>472</v>
      </c>
      <c r="F349" s="181" t="s">
        <v>433</v>
      </c>
      <c r="G349" s="181" t="s">
        <v>472</v>
      </c>
      <c r="H349" s="181" t="s">
        <v>513</v>
      </c>
      <c r="I349" s="36"/>
      <c r="J349" s="412" t="e">
        <f aca="true" t="shared" si="23" ref="J349:L350">J350</f>
        <v>#REF!</v>
      </c>
      <c r="K349" s="412" t="e">
        <f t="shared" si="23"/>
        <v>#REF!</v>
      </c>
      <c r="L349" s="412" t="e">
        <f t="shared" si="23"/>
        <v>#REF!</v>
      </c>
    </row>
    <row r="350" spans="1:12" ht="18.75">
      <c r="A350" s="30" t="s">
        <v>230</v>
      </c>
      <c r="B350" s="36">
        <v>663</v>
      </c>
      <c r="C350" s="32">
        <v>7</v>
      </c>
      <c r="D350" s="49">
        <v>1</v>
      </c>
      <c r="E350" s="180" t="s">
        <v>472</v>
      </c>
      <c r="F350" s="181" t="s">
        <v>433</v>
      </c>
      <c r="G350" s="181" t="s">
        <v>472</v>
      </c>
      <c r="H350" s="181" t="s">
        <v>218</v>
      </c>
      <c r="I350" s="36"/>
      <c r="J350" s="412" t="e">
        <f t="shared" si="23"/>
        <v>#REF!</v>
      </c>
      <c r="K350" s="412" t="e">
        <f t="shared" si="23"/>
        <v>#REF!</v>
      </c>
      <c r="L350" s="412" t="e">
        <f t="shared" si="23"/>
        <v>#REF!</v>
      </c>
    </row>
    <row r="351" spans="1:12" ht="18.75">
      <c r="A351" s="30" t="s">
        <v>613</v>
      </c>
      <c r="B351" s="36">
        <v>663</v>
      </c>
      <c r="C351" s="32">
        <v>7</v>
      </c>
      <c r="D351" s="49">
        <v>1</v>
      </c>
      <c r="E351" s="180" t="s">
        <v>472</v>
      </c>
      <c r="F351" s="181" t="s">
        <v>433</v>
      </c>
      <c r="G351" s="181" t="s">
        <v>472</v>
      </c>
      <c r="H351" s="181" t="s">
        <v>218</v>
      </c>
      <c r="I351" s="36">
        <v>610</v>
      </c>
      <c r="J351" s="412" t="e">
        <f>'Приложение 4'!#REF!</f>
        <v>#REF!</v>
      </c>
      <c r="K351" s="412" t="e">
        <f>'Приложение 4'!#REF!</f>
        <v>#REF!</v>
      </c>
      <c r="L351" s="412" t="e">
        <f>'Приложение 4'!#REF!</f>
        <v>#REF!</v>
      </c>
    </row>
    <row r="352" spans="1:12" ht="18.75">
      <c r="A352" s="47" t="s">
        <v>217</v>
      </c>
      <c r="B352" s="36">
        <v>663</v>
      </c>
      <c r="C352" s="32">
        <v>7</v>
      </c>
      <c r="D352" s="49">
        <v>1</v>
      </c>
      <c r="E352" s="180" t="s">
        <v>472</v>
      </c>
      <c r="F352" s="181" t="s">
        <v>433</v>
      </c>
      <c r="G352" s="181" t="s">
        <v>473</v>
      </c>
      <c r="H352" s="181" t="s">
        <v>513</v>
      </c>
      <c r="I352" s="36"/>
      <c r="J352" s="412" t="e">
        <f aca="true" t="shared" si="24" ref="J352:L353">J353</f>
        <v>#REF!</v>
      </c>
      <c r="K352" s="412" t="e">
        <f t="shared" si="24"/>
        <v>#REF!</v>
      </c>
      <c r="L352" s="412" t="e">
        <f t="shared" si="24"/>
        <v>#REF!</v>
      </c>
    </row>
    <row r="353" spans="1:12" ht="18.75">
      <c r="A353" s="88" t="s">
        <v>219</v>
      </c>
      <c r="B353" s="22">
        <v>663</v>
      </c>
      <c r="C353" s="32">
        <v>7</v>
      </c>
      <c r="D353" s="23">
        <v>1</v>
      </c>
      <c r="E353" s="24" t="s">
        <v>472</v>
      </c>
      <c r="F353" s="195" t="s">
        <v>433</v>
      </c>
      <c r="G353" s="195" t="s">
        <v>473</v>
      </c>
      <c r="H353" s="195" t="s">
        <v>218</v>
      </c>
      <c r="I353" s="22"/>
      <c r="J353" s="417" t="e">
        <f t="shared" si="24"/>
        <v>#REF!</v>
      </c>
      <c r="K353" s="417" t="e">
        <f t="shared" si="24"/>
        <v>#REF!</v>
      </c>
      <c r="L353" s="417" t="e">
        <f t="shared" si="24"/>
        <v>#REF!</v>
      </c>
    </row>
    <row r="354" spans="1:12" ht="18.75">
      <c r="A354" s="88" t="s">
        <v>613</v>
      </c>
      <c r="B354" s="22">
        <v>663</v>
      </c>
      <c r="C354" s="32">
        <v>7</v>
      </c>
      <c r="D354" s="23">
        <v>1</v>
      </c>
      <c r="E354" s="24" t="s">
        <v>472</v>
      </c>
      <c r="F354" s="195" t="s">
        <v>433</v>
      </c>
      <c r="G354" s="195" t="s">
        <v>473</v>
      </c>
      <c r="H354" s="195" t="s">
        <v>218</v>
      </c>
      <c r="I354" s="22">
        <v>610</v>
      </c>
      <c r="J354" s="417" t="e">
        <f>'Приложение 4'!#REF!</f>
        <v>#REF!</v>
      </c>
      <c r="K354" s="417" t="e">
        <f>'Приложение 4'!#REF!</f>
        <v>#REF!</v>
      </c>
      <c r="L354" s="417" t="e">
        <f>'Приложение 4'!#REF!</f>
        <v>#REF!</v>
      </c>
    </row>
    <row r="355" spans="1:12" ht="31.5">
      <c r="A355" s="88" t="s">
        <v>224</v>
      </c>
      <c r="B355" s="22">
        <v>663</v>
      </c>
      <c r="C355" s="32">
        <v>7</v>
      </c>
      <c r="D355" s="23">
        <v>1</v>
      </c>
      <c r="E355" s="24" t="s">
        <v>472</v>
      </c>
      <c r="F355" s="195" t="s">
        <v>433</v>
      </c>
      <c r="G355" s="195" t="s">
        <v>468</v>
      </c>
      <c r="H355" s="195" t="s">
        <v>513</v>
      </c>
      <c r="I355" s="22"/>
      <c r="J355" s="417" t="e">
        <f aca="true" t="shared" si="25" ref="J355:L356">J356</f>
        <v>#REF!</v>
      </c>
      <c r="K355" s="417" t="e">
        <f t="shared" si="25"/>
        <v>#REF!</v>
      </c>
      <c r="L355" s="417" t="e">
        <f t="shared" si="25"/>
        <v>#REF!</v>
      </c>
    </row>
    <row r="356" spans="1:12" ht="18.75">
      <c r="A356" s="88" t="s">
        <v>230</v>
      </c>
      <c r="B356" s="22">
        <v>663</v>
      </c>
      <c r="C356" s="32">
        <v>7</v>
      </c>
      <c r="D356" s="23">
        <v>1</v>
      </c>
      <c r="E356" s="24" t="s">
        <v>472</v>
      </c>
      <c r="F356" s="195" t="s">
        <v>433</v>
      </c>
      <c r="G356" s="195" t="s">
        <v>468</v>
      </c>
      <c r="H356" s="195" t="s">
        <v>218</v>
      </c>
      <c r="I356" s="22"/>
      <c r="J356" s="417" t="e">
        <f t="shared" si="25"/>
        <v>#REF!</v>
      </c>
      <c r="K356" s="417" t="e">
        <f t="shared" si="25"/>
        <v>#REF!</v>
      </c>
      <c r="L356" s="417" t="e">
        <f t="shared" si="25"/>
        <v>#REF!</v>
      </c>
    </row>
    <row r="357" spans="1:12" ht="18.75">
      <c r="A357" s="88" t="s">
        <v>613</v>
      </c>
      <c r="B357" s="22">
        <v>663</v>
      </c>
      <c r="C357" s="32">
        <v>7</v>
      </c>
      <c r="D357" s="23">
        <v>1</v>
      </c>
      <c r="E357" s="24" t="s">
        <v>472</v>
      </c>
      <c r="F357" s="195" t="s">
        <v>433</v>
      </c>
      <c r="G357" s="195" t="s">
        <v>468</v>
      </c>
      <c r="H357" s="195" t="s">
        <v>218</v>
      </c>
      <c r="I357" s="22">
        <v>610</v>
      </c>
      <c r="J357" s="417" t="e">
        <f>'Приложение 4'!#REF!</f>
        <v>#REF!</v>
      </c>
      <c r="K357" s="417" t="e">
        <f>'Приложение 4'!#REF!</f>
        <v>#REF!</v>
      </c>
      <c r="L357" s="417" t="e">
        <f>'Приложение 4'!#REF!</f>
        <v>#REF!</v>
      </c>
    </row>
    <row r="358" spans="1:12" ht="18.75">
      <c r="A358" s="69" t="s">
        <v>893</v>
      </c>
      <c r="B358" s="36">
        <v>663</v>
      </c>
      <c r="C358" s="32">
        <v>7</v>
      </c>
      <c r="D358" s="49">
        <v>1</v>
      </c>
      <c r="E358" s="180" t="s">
        <v>475</v>
      </c>
      <c r="F358" s="181" t="s">
        <v>433</v>
      </c>
      <c r="G358" s="181" t="s">
        <v>463</v>
      </c>
      <c r="H358" s="181" t="s">
        <v>513</v>
      </c>
      <c r="I358" s="36"/>
      <c r="J358" s="412" t="e">
        <f>J359+J366</f>
        <v>#REF!</v>
      </c>
      <c r="K358" s="412" t="e">
        <f>K359+K366</f>
        <v>#REF!</v>
      </c>
      <c r="L358" s="412" t="e">
        <f>L359+L366</f>
        <v>#REF!</v>
      </c>
    </row>
    <row r="359" spans="1:12" ht="18.75">
      <c r="A359" s="51" t="s">
        <v>588</v>
      </c>
      <c r="B359" s="36">
        <v>663</v>
      </c>
      <c r="C359" s="32">
        <v>7</v>
      </c>
      <c r="D359" s="49">
        <v>1</v>
      </c>
      <c r="E359" s="180" t="s">
        <v>475</v>
      </c>
      <c r="F359" s="181" t="s">
        <v>433</v>
      </c>
      <c r="G359" s="181" t="s">
        <v>435</v>
      </c>
      <c r="H359" s="181" t="s">
        <v>513</v>
      </c>
      <c r="I359" s="36"/>
      <c r="J359" s="412" t="e">
        <f>J360+J362+J364</f>
        <v>#REF!</v>
      </c>
      <c r="K359" s="412" t="e">
        <f>K360+K362+K364</f>
        <v>#REF!</v>
      </c>
      <c r="L359" s="412" t="e">
        <f>L360+L362+L364</f>
        <v>#REF!</v>
      </c>
    </row>
    <row r="360" spans="1:12" ht="31.5">
      <c r="A360" s="52" t="s">
        <v>232</v>
      </c>
      <c r="B360" s="36">
        <v>663</v>
      </c>
      <c r="C360" s="32">
        <v>7</v>
      </c>
      <c r="D360" s="49">
        <v>1</v>
      </c>
      <c r="E360" s="180" t="s">
        <v>475</v>
      </c>
      <c r="F360" s="181" t="s">
        <v>433</v>
      </c>
      <c r="G360" s="181" t="s">
        <v>435</v>
      </c>
      <c r="H360" s="181" t="s">
        <v>231</v>
      </c>
      <c r="I360" s="36"/>
      <c r="J360" s="412" t="e">
        <f>J361</f>
        <v>#REF!</v>
      </c>
      <c r="K360" s="412" t="e">
        <f>K361</f>
        <v>#REF!</v>
      </c>
      <c r="L360" s="412" t="e">
        <f>L361</f>
        <v>#REF!</v>
      </c>
    </row>
    <row r="361" spans="1:12" ht="18.75">
      <c r="A361" s="52" t="s">
        <v>613</v>
      </c>
      <c r="B361" s="36">
        <v>663</v>
      </c>
      <c r="C361" s="32">
        <v>7</v>
      </c>
      <c r="D361" s="49">
        <v>1</v>
      </c>
      <c r="E361" s="180" t="s">
        <v>475</v>
      </c>
      <c r="F361" s="181" t="s">
        <v>433</v>
      </c>
      <c r="G361" s="181" t="s">
        <v>435</v>
      </c>
      <c r="H361" s="181" t="s">
        <v>231</v>
      </c>
      <c r="I361" s="36">
        <v>610</v>
      </c>
      <c r="J361" s="412" t="e">
        <f>'Приложение 4'!#REF!</f>
        <v>#REF!</v>
      </c>
      <c r="K361" s="412" t="e">
        <f>'Приложение 4'!#REF!</f>
        <v>#REF!</v>
      </c>
      <c r="L361" s="412" t="e">
        <f>'Приложение 4'!#REF!</f>
        <v>#REF!</v>
      </c>
    </row>
    <row r="362" spans="1:12" ht="47.25">
      <c r="A362" s="52" t="s">
        <v>229</v>
      </c>
      <c r="B362" s="36">
        <v>663</v>
      </c>
      <c r="C362" s="32">
        <v>7</v>
      </c>
      <c r="D362" s="49">
        <v>1</v>
      </c>
      <c r="E362" s="180" t="s">
        <v>475</v>
      </c>
      <c r="F362" s="181" t="s">
        <v>433</v>
      </c>
      <c r="G362" s="181" t="s">
        <v>435</v>
      </c>
      <c r="H362" s="181" t="s">
        <v>228</v>
      </c>
      <c r="I362" s="36"/>
      <c r="J362" s="412" t="e">
        <f>J363</f>
        <v>#REF!</v>
      </c>
      <c r="K362" s="412" t="e">
        <f>K363</f>
        <v>#REF!</v>
      </c>
      <c r="L362" s="412" t="e">
        <f>L363</f>
        <v>#REF!</v>
      </c>
    </row>
    <row r="363" spans="1:12" ht="18.75">
      <c r="A363" s="52" t="s">
        <v>613</v>
      </c>
      <c r="B363" s="36">
        <v>663</v>
      </c>
      <c r="C363" s="32">
        <v>7</v>
      </c>
      <c r="D363" s="49">
        <v>1</v>
      </c>
      <c r="E363" s="180" t="s">
        <v>475</v>
      </c>
      <c r="F363" s="181" t="s">
        <v>433</v>
      </c>
      <c r="G363" s="181" t="s">
        <v>435</v>
      </c>
      <c r="H363" s="181" t="s">
        <v>228</v>
      </c>
      <c r="I363" s="36">
        <v>610</v>
      </c>
      <c r="J363" s="412" t="e">
        <f>'Приложение 4'!#REF!</f>
        <v>#REF!</v>
      </c>
      <c r="K363" s="412" t="e">
        <f>'Приложение 4'!#REF!</f>
        <v>#REF!</v>
      </c>
      <c r="L363" s="412" t="e">
        <f>'Приложение 4'!#REF!</f>
        <v>#REF!</v>
      </c>
    </row>
    <row r="364" spans="1:12" ht="18.75">
      <c r="A364" s="27" t="s">
        <v>230</v>
      </c>
      <c r="B364" s="36">
        <v>663</v>
      </c>
      <c r="C364" s="32">
        <v>7</v>
      </c>
      <c r="D364" s="49">
        <v>1</v>
      </c>
      <c r="E364" s="180" t="s">
        <v>475</v>
      </c>
      <c r="F364" s="181" t="s">
        <v>433</v>
      </c>
      <c r="G364" s="181" t="s">
        <v>435</v>
      </c>
      <c r="H364" s="181" t="s">
        <v>218</v>
      </c>
      <c r="I364" s="36"/>
      <c r="J364" s="412" t="e">
        <f>J365</f>
        <v>#REF!</v>
      </c>
      <c r="K364" s="412" t="e">
        <f>K365</f>
        <v>#REF!</v>
      </c>
      <c r="L364" s="412" t="e">
        <f>L365</f>
        <v>#REF!</v>
      </c>
    </row>
    <row r="365" spans="1:12" ht="18.75">
      <c r="A365" s="27" t="s">
        <v>613</v>
      </c>
      <c r="B365" s="36">
        <v>663</v>
      </c>
      <c r="C365" s="32">
        <v>7</v>
      </c>
      <c r="D365" s="49">
        <v>1</v>
      </c>
      <c r="E365" s="180" t="s">
        <v>475</v>
      </c>
      <c r="F365" s="181" t="s">
        <v>433</v>
      </c>
      <c r="G365" s="181" t="s">
        <v>435</v>
      </c>
      <c r="H365" s="181" t="s">
        <v>218</v>
      </c>
      <c r="I365" s="36">
        <v>610</v>
      </c>
      <c r="J365" s="412" t="e">
        <f>'Приложение 4'!#REF!</f>
        <v>#REF!</v>
      </c>
      <c r="K365" s="412" t="e">
        <f>'Приложение 4'!#REF!</f>
        <v>#REF!</v>
      </c>
      <c r="L365" s="412" t="e">
        <f>'Приложение 4'!#REF!</f>
        <v>#REF!</v>
      </c>
    </row>
    <row r="366" spans="1:12" ht="31.5">
      <c r="A366" s="27" t="s">
        <v>591</v>
      </c>
      <c r="B366" s="36">
        <v>663</v>
      </c>
      <c r="C366" s="32">
        <v>7</v>
      </c>
      <c r="D366" s="49">
        <v>1</v>
      </c>
      <c r="E366" s="180" t="s">
        <v>475</v>
      </c>
      <c r="F366" s="181" t="s">
        <v>433</v>
      </c>
      <c r="G366" s="181" t="s">
        <v>437</v>
      </c>
      <c r="H366" s="181" t="s">
        <v>513</v>
      </c>
      <c r="I366" s="36"/>
      <c r="J366" s="412" t="e">
        <f aca="true" t="shared" si="26" ref="J366:L367">J367</f>
        <v>#REF!</v>
      </c>
      <c r="K366" s="412" t="e">
        <f t="shared" si="26"/>
        <v>#REF!</v>
      </c>
      <c r="L366" s="412" t="e">
        <f t="shared" si="26"/>
        <v>#REF!</v>
      </c>
    </row>
    <row r="367" spans="1:12" ht="18.75">
      <c r="A367" s="27" t="s">
        <v>230</v>
      </c>
      <c r="B367" s="36">
        <v>663</v>
      </c>
      <c r="C367" s="32">
        <v>7</v>
      </c>
      <c r="D367" s="49">
        <v>1</v>
      </c>
      <c r="E367" s="180" t="s">
        <v>475</v>
      </c>
      <c r="F367" s="181" t="s">
        <v>433</v>
      </c>
      <c r="G367" s="181" t="s">
        <v>437</v>
      </c>
      <c r="H367" s="181" t="s">
        <v>218</v>
      </c>
      <c r="I367" s="36"/>
      <c r="J367" s="412" t="e">
        <f t="shared" si="26"/>
        <v>#REF!</v>
      </c>
      <c r="K367" s="412" t="e">
        <f t="shared" si="26"/>
        <v>#REF!</v>
      </c>
      <c r="L367" s="412" t="e">
        <f t="shared" si="26"/>
        <v>#REF!</v>
      </c>
    </row>
    <row r="368" spans="1:15" s="239" customFormat="1" ht="18.75">
      <c r="A368" s="27" t="s">
        <v>613</v>
      </c>
      <c r="B368" s="36">
        <v>663</v>
      </c>
      <c r="C368" s="32">
        <v>7</v>
      </c>
      <c r="D368" s="49">
        <v>1</v>
      </c>
      <c r="E368" s="180" t="s">
        <v>475</v>
      </c>
      <c r="F368" s="181" t="s">
        <v>433</v>
      </c>
      <c r="G368" s="181" t="s">
        <v>437</v>
      </c>
      <c r="H368" s="181" t="s">
        <v>218</v>
      </c>
      <c r="I368" s="36">
        <v>610</v>
      </c>
      <c r="J368" s="412" t="e">
        <f>'Приложение 4'!#REF!</f>
        <v>#REF!</v>
      </c>
      <c r="K368" s="412" t="e">
        <f>'Приложение 4'!#REF!</f>
        <v>#REF!</v>
      </c>
      <c r="L368" s="412" t="e">
        <f>'Приложение 4'!#REF!</f>
        <v>#REF!</v>
      </c>
      <c r="M368" s="39"/>
      <c r="N368" s="39"/>
      <c r="O368" s="39"/>
    </row>
    <row r="369" spans="1:15" ht="18.75">
      <c r="A369" s="235" t="s">
        <v>410</v>
      </c>
      <c r="B369" s="176">
        <v>663</v>
      </c>
      <c r="C369" s="240">
        <v>7</v>
      </c>
      <c r="D369" s="177">
        <v>2</v>
      </c>
      <c r="E369" s="177"/>
      <c r="F369" s="179" t="s">
        <v>514</v>
      </c>
      <c r="G369" s="179"/>
      <c r="H369" s="179"/>
      <c r="I369" s="176"/>
      <c r="J369" s="425" t="e">
        <f>J370+J383+J412</f>
        <v>#REF!</v>
      </c>
      <c r="K369" s="425" t="e">
        <f>K370+K383+K412</f>
        <v>#REF!</v>
      </c>
      <c r="L369" s="425" t="e">
        <f>L370+L383+L412</f>
        <v>#REF!</v>
      </c>
      <c r="M369" s="239"/>
      <c r="N369" s="239"/>
      <c r="O369" s="239"/>
    </row>
    <row r="370" spans="1:12" ht="31.5">
      <c r="A370" s="30" t="s">
        <v>674</v>
      </c>
      <c r="B370" s="36">
        <v>663</v>
      </c>
      <c r="C370" s="32">
        <v>7</v>
      </c>
      <c r="D370" s="49">
        <v>2</v>
      </c>
      <c r="E370" s="180" t="s">
        <v>472</v>
      </c>
      <c r="F370" s="181" t="s">
        <v>433</v>
      </c>
      <c r="G370" s="181" t="s">
        <v>463</v>
      </c>
      <c r="H370" s="181" t="s">
        <v>513</v>
      </c>
      <c r="I370" s="36"/>
      <c r="J370" s="412" t="e">
        <f>J371+J374+J377+J380</f>
        <v>#REF!</v>
      </c>
      <c r="K370" s="412" t="e">
        <f>K371+K374+K377</f>
        <v>#REF!</v>
      </c>
      <c r="L370" s="412" t="e">
        <f>L371+L374+L377</f>
        <v>#REF!</v>
      </c>
    </row>
    <row r="371" spans="1:12" ht="31.5">
      <c r="A371" s="28" t="s">
        <v>221</v>
      </c>
      <c r="B371" s="36">
        <v>663</v>
      </c>
      <c r="C371" s="32">
        <v>7</v>
      </c>
      <c r="D371" s="49">
        <v>2</v>
      </c>
      <c r="E371" s="180" t="s">
        <v>472</v>
      </c>
      <c r="F371" s="181" t="s">
        <v>433</v>
      </c>
      <c r="G371" s="181" t="s">
        <v>472</v>
      </c>
      <c r="H371" s="181" t="s">
        <v>513</v>
      </c>
      <c r="I371" s="36"/>
      <c r="J371" s="412" t="e">
        <f aca="true" t="shared" si="27" ref="J371:L372">J372</f>
        <v>#REF!</v>
      </c>
      <c r="K371" s="412" t="e">
        <f t="shared" si="27"/>
        <v>#REF!</v>
      </c>
      <c r="L371" s="412" t="e">
        <f t="shared" si="27"/>
        <v>#REF!</v>
      </c>
    </row>
    <row r="372" spans="1:12" ht="18.75">
      <c r="A372" s="88" t="s">
        <v>222</v>
      </c>
      <c r="B372" s="22">
        <v>663</v>
      </c>
      <c r="C372" s="32">
        <v>7</v>
      </c>
      <c r="D372" s="23">
        <v>2</v>
      </c>
      <c r="E372" s="24" t="s">
        <v>472</v>
      </c>
      <c r="F372" s="195" t="s">
        <v>433</v>
      </c>
      <c r="G372" s="195" t="s">
        <v>472</v>
      </c>
      <c r="H372" s="195" t="s">
        <v>220</v>
      </c>
      <c r="I372" s="22"/>
      <c r="J372" s="417" t="e">
        <f t="shared" si="27"/>
        <v>#REF!</v>
      </c>
      <c r="K372" s="417" t="e">
        <f t="shared" si="27"/>
        <v>#REF!</v>
      </c>
      <c r="L372" s="417" t="e">
        <f t="shared" si="27"/>
        <v>#REF!</v>
      </c>
    </row>
    <row r="373" spans="1:12" ht="18.75">
      <c r="A373" s="88" t="s">
        <v>613</v>
      </c>
      <c r="B373" s="22">
        <v>663</v>
      </c>
      <c r="C373" s="32">
        <v>7</v>
      </c>
      <c r="D373" s="23">
        <v>2</v>
      </c>
      <c r="E373" s="24" t="s">
        <v>472</v>
      </c>
      <c r="F373" s="195" t="s">
        <v>433</v>
      </c>
      <c r="G373" s="195" t="s">
        <v>472</v>
      </c>
      <c r="H373" s="195" t="s">
        <v>220</v>
      </c>
      <c r="I373" s="22">
        <v>610</v>
      </c>
      <c r="J373" s="417" t="e">
        <f>'Приложение 4'!#REF!</f>
        <v>#REF!</v>
      </c>
      <c r="K373" s="417" t="e">
        <f>'Приложение 4'!#REF!</f>
        <v>#REF!</v>
      </c>
      <c r="L373" s="417" t="e">
        <f>'Приложение 4'!#REF!</f>
        <v>#REF!</v>
      </c>
    </row>
    <row r="374" spans="1:12" ht="18.75">
      <c r="A374" s="21" t="s">
        <v>223</v>
      </c>
      <c r="B374" s="22">
        <v>663</v>
      </c>
      <c r="C374" s="32">
        <v>7</v>
      </c>
      <c r="D374" s="23">
        <v>2</v>
      </c>
      <c r="E374" s="24" t="s">
        <v>472</v>
      </c>
      <c r="F374" s="195" t="s">
        <v>433</v>
      </c>
      <c r="G374" s="195" t="s">
        <v>473</v>
      </c>
      <c r="H374" s="195" t="s">
        <v>513</v>
      </c>
      <c r="I374" s="22"/>
      <c r="J374" s="417" t="e">
        <f>J376</f>
        <v>#REF!</v>
      </c>
      <c r="K374" s="417" t="e">
        <f>K376</f>
        <v>#REF!</v>
      </c>
      <c r="L374" s="417" t="e">
        <f>L376</f>
        <v>#REF!</v>
      </c>
    </row>
    <row r="375" spans="1:12" ht="18.75">
      <c r="A375" s="21" t="s">
        <v>222</v>
      </c>
      <c r="B375" s="22"/>
      <c r="C375" s="32">
        <v>7</v>
      </c>
      <c r="D375" s="23">
        <v>2</v>
      </c>
      <c r="E375" s="24" t="s">
        <v>472</v>
      </c>
      <c r="F375" s="195" t="s">
        <v>433</v>
      </c>
      <c r="G375" s="195" t="s">
        <v>473</v>
      </c>
      <c r="H375" s="195" t="s">
        <v>220</v>
      </c>
      <c r="I375" s="22"/>
      <c r="J375" s="417" t="e">
        <f>J376</f>
        <v>#REF!</v>
      </c>
      <c r="K375" s="417" t="e">
        <f>K376</f>
        <v>#REF!</v>
      </c>
      <c r="L375" s="417" t="e">
        <f>L376</f>
        <v>#REF!</v>
      </c>
    </row>
    <row r="376" spans="1:12" ht="18.75">
      <c r="A376" s="21" t="s">
        <v>613</v>
      </c>
      <c r="B376" s="22">
        <v>663</v>
      </c>
      <c r="C376" s="32">
        <v>7</v>
      </c>
      <c r="D376" s="23">
        <v>2</v>
      </c>
      <c r="E376" s="24" t="s">
        <v>472</v>
      </c>
      <c r="F376" s="195" t="s">
        <v>433</v>
      </c>
      <c r="G376" s="195" t="s">
        <v>473</v>
      </c>
      <c r="H376" s="195" t="s">
        <v>220</v>
      </c>
      <c r="I376" s="22">
        <v>610</v>
      </c>
      <c r="J376" s="417" t="e">
        <f>'Приложение 4'!#REF!</f>
        <v>#REF!</v>
      </c>
      <c r="K376" s="417" t="e">
        <f>'Приложение 4'!#REF!</f>
        <v>#REF!</v>
      </c>
      <c r="L376" s="417" t="e">
        <f>'Приложение 4'!#REF!</f>
        <v>#REF!</v>
      </c>
    </row>
    <row r="377" spans="1:12" ht="31.5">
      <c r="A377" s="21" t="s">
        <v>224</v>
      </c>
      <c r="B377" s="22">
        <v>663</v>
      </c>
      <c r="C377" s="32">
        <v>7</v>
      </c>
      <c r="D377" s="23">
        <v>2</v>
      </c>
      <c r="E377" s="24" t="s">
        <v>472</v>
      </c>
      <c r="F377" s="195" t="s">
        <v>433</v>
      </c>
      <c r="G377" s="195" t="s">
        <v>468</v>
      </c>
      <c r="H377" s="195" t="s">
        <v>513</v>
      </c>
      <c r="I377" s="22"/>
      <c r="J377" s="412" t="e">
        <f aca="true" t="shared" si="28" ref="J377:L378">J378</f>
        <v>#REF!</v>
      </c>
      <c r="K377" s="412" t="e">
        <f t="shared" si="28"/>
        <v>#REF!</v>
      </c>
      <c r="L377" s="412" t="e">
        <f t="shared" si="28"/>
        <v>#REF!</v>
      </c>
    </row>
    <row r="378" spans="1:12" ht="18.75">
      <c r="A378" s="21" t="s">
        <v>222</v>
      </c>
      <c r="B378" s="22">
        <v>663</v>
      </c>
      <c r="C378" s="32">
        <v>7</v>
      </c>
      <c r="D378" s="23">
        <v>2</v>
      </c>
      <c r="E378" s="24" t="s">
        <v>472</v>
      </c>
      <c r="F378" s="195" t="s">
        <v>433</v>
      </c>
      <c r="G378" s="195" t="s">
        <v>468</v>
      </c>
      <c r="H378" s="195" t="s">
        <v>220</v>
      </c>
      <c r="I378" s="22"/>
      <c r="J378" s="412" t="e">
        <f t="shared" si="28"/>
        <v>#REF!</v>
      </c>
      <c r="K378" s="412" t="e">
        <f t="shared" si="28"/>
        <v>#REF!</v>
      </c>
      <c r="L378" s="412" t="e">
        <f t="shared" si="28"/>
        <v>#REF!</v>
      </c>
    </row>
    <row r="379" spans="1:12" ht="18.75">
      <c r="A379" s="21" t="s">
        <v>613</v>
      </c>
      <c r="B379" s="22">
        <v>663</v>
      </c>
      <c r="C379" s="32">
        <v>7</v>
      </c>
      <c r="D379" s="23">
        <v>2</v>
      </c>
      <c r="E379" s="24" t="s">
        <v>472</v>
      </c>
      <c r="F379" s="195" t="s">
        <v>433</v>
      </c>
      <c r="G379" s="195" t="s">
        <v>468</v>
      </c>
      <c r="H379" s="195" t="s">
        <v>220</v>
      </c>
      <c r="I379" s="22">
        <v>610</v>
      </c>
      <c r="J379" s="412" t="e">
        <f>'Приложение 4'!#REF!</f>
        <v>#REF!</v>
      </c>
      <c r="K379" s="412" t="e">
        <f>'Приложение 4'!#REF!</f>
        <v>#REF!</v>
      </c>
      <c r="L379" s="412" t="e">
        <f>'Приложение 4'!#REF!</f>
        <v>#REF!</v>
      </c>
    </row>
    <row r="380" spans="1:12" ht="18.75">
      <c r="A380" s="21" t="e">
        <f>'Приложение 4'!#REF!</f>
        <v>#REF!</v>
      </c>
      <c r="B380" s="22" t="e">
        <f>'Приложение 4'!#REF!</f>
        <v>#REF!</v>
      </c>
      <c r="C380" s="32" t="e">
        <f>'Приложение 4'!#REF!</f>
        <v>#REF!</v>
      </c>
      <c r="D380" s="23" t="e">
        <f>'Приложение 4'!#REF!</f>
        <v>#REF!</v>
      </c>
      <c r="E380" s="24" t="e">
        <f>'Приложение 4'!#REF!</f>
        <v>#REF!</v>
      </c>
      <c r="F380" s="195" t="e">
        <f>'Приложение 4'!#REF!</f>
        <v>#REF!</v>
      </c>
      <c r="G380" s="195" t="e">
        <f>'Приложение 4'!#REF!</f>
        <v>#REF!</v>
      </c>
      <c r="H380" s="195" t="e">
        <f>'Приложение 4'!#REF!</f>
        <v>#REF!</v>
      </c>
      <c r="I380" s="22" t="s">
        <v>514</v>
      </c>
      <c r="J380" s="412" t="e">
        <f>'Приложение 4'!#REF!</f>
        <v>#REF!</v>
      </c>
      <c r="K380" s="412">
        <v>0</v>
      </c>
      <c r="L380" s="412">
        <v>0</v>
      </c>
    </row>
    <row r="381" spans="1:12" ht="18.75">
      <c r="A381" s="21" t="e">
        <f>'Приложение 4'!#REF!</f>
        <v>#REF!</v>
      </c>
      <c r="B381" s="22" t="e">
        <f>'Приложение 4'!#REF!</f>
        <v>#REF!</v>
      </c>
      <c r="C381" s="32" t="e">
        <f>'Приложение 4'!#REF!</f>
        <v>#REF!</v>
      </c>
      <c r="D381" s="23" t="e">
        <f>'Приложение 4'!#REF!</f>
        <v>#REF!</v>
      </c>
      <c r="E381" s="24" t="e">
        <f>'Приложение 4'!#REF!</f>
        <v>#REF!</v>
      </c>
      <c r="F381" s="195" t="e">
        <f>'Приложение 4'!#REF!</f>
        <v>#REF!</v>
      </c>
      <c r="G381" s="195" t="e">
        <f>'Приложение 4'!#REF!</f>
        <v>#REF!</v>
      </c>
      <c r="H381" s="195" t="e">
        <f>'Приложение 4'!#REF!</f>
        <v>#REF!</v>
      </c>
      <c r="I381" s="22" t="s">
        <v>514</v>
      </c>
      <c r="J381" s="412" t="e">
        <f>'Приложение 4'!#REF!</f>
        <v>#REF!</v>
      </c>
      <c r="K381" s="412">
        <v>0</v>
      </c>
      <c r="L381" s="412">
        <v>0</v>
      </c>
    </row>
    <row r="382" spans="1:12" ht="18.75">
      <c r="A382" s="21" t="e">
        <f>'Приложение 4'!#REF!</f>
        <v>#REF!</v>
      </c>
      <c r="B382" s="22" t="e">
        <f>'Приложение 4'!#REF!</f>
        <v>#REF!</v>
      </c>
      <c r="C382" s="32" t="e">
        <f>'Приложение 4'!#REF!</f>
        <v>#REF!</v>
      </c>
      <c r="D382" s="23" t="e">
        <f>'Приложение 4'!#REF!</f>
        <v>#REF!</v>
      </c>
      <c r="E382" s="24" t="e">
        <f>'Приложение 4'!#REF!</f>
        <v>#REF!</v>
      </c>
      <c r="F382" s="195" t="e">
        <f>'Приложение 4'!#REF!</f>
        <v>#REF!</v>
      </c>
      <c r="G382" s="195" t="e">
        <f>'Приложение 4'!#REF!</f>
        <v>#REF!</v>
      </c>
      <c r="H382" s="195" t="e">
        <f>'Приложение 4'!#REF!</f>
        <v>#REF!</v>
      </c>
      <c r="I382" s="22" t="e">
        <f>'Приложение 4'!#REF!</f>
        <v>#REF!</v>
      </c>
      <c r="J382" s="412" t="e">
        <f>'Приложение 4'!#REF!</f>
        <v>#REF!</v>
      </c>
      <c r="K382" s="412">
        <v>0</v>
      </c>
      <c r="L382" s="412">
        <v>0</v>
      </c>
    </row>
    <row r="383" spans="1:12" ht="18.75">
      <c r="A383" s="69" t="s">
        <v>893</v>
      </c>
      <c r="B383" s="36">
        <v>663</v>
      </c>
      <c r="C383" s="32">
        <v>7</v>
      </c>
      <c r="D383" s="49">
        <v>2</v>
      </c>
      <c r="E383" s="180" t="s">
        <v>475</v>
      </c>
      <c r="F383" s="181" t="s">
        <v>433</v>
      </c>
      <c r="G383" s="181" t="s">
        <v>463</v>
      </c>
      <c r="H383" s="181" t="s">
        <v>513</v>
      </c>
      <c r="I383" s="36"/>
      <c r="J383" s="412" t="e">
        <f>J384+J389+J398+J403</f>
        <v>#REF!</v>
      </c>
      <c r="K383" s="412" t="e">
        <f>K384+K389+K398+K403</f>
        <v>#REF!</v>
      </c>
      <c r="L383" s="412" t="e">
        <f>L384+L389+L398+L403</f>
        <v>#REF!</v>
      </c>
    </row>
    <row r="384" spans="1:12" ht="18.75">
      <c r="A384" s="57" t="s">
        <v>588</v>
      </c>
      <c r="B384" s="36">
        <v>663</v>
      </c>
      <c r="C384" s="32">
        <v>7</v>
      </c>
      <c r="D384" s="49">
        <v>2</v>
      </c>
      <c r="E384" s="180" t="s">
        <v>475</v>
      </c>
      <c r="F384" s="181" t="s">
        <v>433</v>
      </c>
      <c r="G384" s="181" t="s">
        <v>435</v>
      </c>
      <c r="H384" s="181" t="s">
        <v>513</v>
      </c>
      <c r="I384" s="36"/>
      <c r="J384" s="412" t="e">
        <f>J385+J387</f>
        <v>#REF!</v>
      </c>
      <c r="K384" s="412" t="e">
        <f>K385+K387</f>
        <v>#REF!</v>
      </c>
      <c r="L384" s="412" t="e">
        <f>L385+L387</f>
        <v>#REF!</v>
      </c>
    </row>
    <row r="385" spans="1:12" ht="47.25">
      <c r="A385" s="51" t="s">
        <v>233</v>
      </c>
      <c r="B385" s="36">
        <v>663</v>
      </c>
      <c r="C385" s="32">
        <v>7</v>
      </c>
      <c r="D385" s="49">
        <v>2</v>
      </c>
      <c r="E385" s="180" t="s">
        <v>475</v>
      </c>
      <c r="F385" s="181" t="s">
        <v>433</v>
      </c>
      <c r="G385" s="181" t="s">
        <v>435</v>
      </c>
      <c r="H385" s="181" t="s">
        <v>228</v>
      </c>
      <c r="I385" s="36"/>
      <c r="J385" s="412" t="e">
        <f>J386</f>
        <v>#REF!</v>
      </c>
      <c r="K385" s="412" t="e">
        <f>K386</f>
        <v>#REF!</v>
      </c>
      <c r="L385" s="412" t="e">
        <f>L386</f>
        <v>#REF!</v>
      </c>
    </row>
    <row r="386" spans="1:12" ht="18.75">
      <c r="A386" s="51" t="s">
        <v>613</v>
      </c>
      <c r="B386" s="36">
        <v>663</v>
      </c>
      <c r="C386" s="32">
        <v>7</v>
      </c>
      <c r="D386" s="49">
        <v>2</v>
      </c>
      <c r="E386" s="180" t="s">
        <v>475</v>
      </c>
      <c r="F386" s="181" t="s">
        <v>433</v>
      </c>
      <c r="G386" s="181" t="s">
        <v>435</v>
      </c>
      <c r="H386" s="181" t="s">
        <v>228</v>
      </c>
      <c r="I386" s="36">
        <v>610</v>
      </c>
      <c r="J386" s="412" t="e">
        <f>'Приложение 4'!#REF!</f>
        <v>#REF!</v>
      </c>
      <c r="K386" s="412" t="e">
        <f>'Приложение 4'!#REF!</f>
        <v>#REF!</v>
      </c>
      <c r="L386" s="412" t="e">
        <f>'Приложение 4'!#REF!</f>
        <v>#REF!</v>
      </c>
    </row>
    <row r="387" spans="1:12" ht="18.75">
      <c r="A387" s="51" t="s">
        <v>234</v>
      </c>
      <c r="B387" s="36">
        <v>663</v>
      </c>
      <c r="C387" s="32">
        <v>7</v>
      </c>
      <c r="D387" s="49">
        <v>2</v>
      </c>
      <c r="E387" s="180" t="s">
        <v>475</v>
      </c>
      <c r="F387" s="181" t="s">
        <v>433</v>
      </c>
      <c r="G387" s="181" t="s">
        <v>435</v>
      </c>
      <c r="H387" s="181" t="s">
        <v>220</v>
      </c>
      <c r="I387" s="36"/>
      <c r="J387" s="412" t="e">
        <f>J388</f>
        <v>#REF!</v>
      </c>
      <c r="K387" s="412" t="e">
        <f>K388</f>
        <v>#REF!</v>
      </c>
      <c r="L387" s="412" t="e">
        <f>L388</f>
        <v>#REF!</v>
      </c>
    </row>
    <row r="388" spans="1:12" ht="18.75">
      <c r="A388" s="51" t="s">
        <v>613</v>
      </c>
      <c r="B388" s="36">
        <v>663</v>
      </c>
      <c r="C388" s="32">
        <v>7</v>
      </c>
      <c r="D388" s="49">
        <v>2</v>
      </c>
      <c r="E388" s="180" t="s">
        <v>475</v>
      </c>
      <c r="F388" s="181" t="s">
        <v>433</v>
      </c>
      <c r="G388" s="181" t="s">
        <v>435</v>
      </c>
      <c r="H388" s="181" t="s">
        <v>220</v>
      </c>
      <c r="I388" s="36">
        <v>610</v>
      </c>
      <c r="J388" s="412" t="e">
        <f>'Приложение 4'!#REF!</f>
        <v>#REF!</v>
      </c>
      <c r="K388" s="412" t="e">
        <f>'Приложение 4'!#REF!</f>
        <v>#REF!</v>
      </c>
      <c r="L388" s="412" t="e">
        <f>'Приложение 4'!#REF!</f>
        <v>#REF!</v>
      </c>
    </row>
    <row r="389" spans="1:12" ht="18.75">
      <c r="A389" s="58" t="s">
        <v>589</v>
      </c>
      <c r="B389" s="31">
        <v>663</v>
      </c>
      <c r="C389" s="32">
        <v>7</v>
      </c>
      <c r="D389" s="49">
        <v>2</v>
      </c>
      <c r="E389" s="180" t="s">
        <v>475</v>
      </c>
      <c r="F389" s="181" t="s">
        <v>433</v>
      </c>
      <c r="G389" s="181" t="s">
        <v>472</v>
      </c>
      <c r="H389" s="181" t="s">
        <v>513</v>
      </c>
      <c r="I389" s="31"/>
      <c r="J389" s="413" t="e">
        <f>J390+J392+J394+J396</f>
        <v>#REF!</v>
      </c>
      <c r="K389" s="413" t="e">
        <f>K390+K392+K394</f>
        <v>#REF!</v>
      </c>
      <c r="L389" s="413" t="e">
        <f>L390+L392+L394</f>
        <v>#REF!</v>
      </c>
    </row>
    <row r="390" spans="1:12" ht="18.75">
      <c r="A390" s="60" t="s">
        <v>234</v>
      </c>
      <c r="B390" s="31">
        <v>663</v>
      </c>
      <c r="C390" s="32">
        <v>7</v>
      </c>
      <c r="D390" s="49">
        <v>2</v>
      </c>
      <c r="E390" s="180" t="s">
        <v>475</v>
      </c>
      <c r="F390" s="181" t="s">
        <v>433</v>
      </c>
      <c r="G390" s="181" t="s">
        <v>472</v>
      </c>
      <c r="H390" s="181" t="s">
        <v>220</v>
      </c>
      <c r="I390" s="31"/>
      <c r="J390" s="413" t="e">
        <f>J391</f>
        <v>#REF!</v>
      </c>
      <c r="K390" s="413" t="e">
        <f>K391</f>
        <v>#REF!</v>
      </c>
      <c r="L390" s="413" t="e">
        <f>L391</f>
        <v>#REF!</v>
      </c>
    </row>
    <row r="391" spans="1:12" ht="18.75">
      <c r="A391" s="60" t="s">
        <v>613</v>
      </c>
      <c r="B391" s="31">
        <v>663</v>
      </c>
      <c r="C391" s="32">
        <v>7</v>
      </c>
      <c r="D391" s="49">
        <v>2</v>
      </c>
      <c r="E391" s="180" t="s">
        <v>475</v>
      </c>
      <c r="F391" s="181" t="s">
        <v>433</v>
      </c>
      <c r="G391" s="181" t="s">
        <v>472</v>
      </c>
      <c r="H391" s="181" t="s">
        <v>220</v>
      </c>
      <c r="I391" s="31">
        <v>610</v>
      </c>
      <c r="J391" s="413" t="e">
        <f>'Приложение 4'!#REF!</f>
        <v>#REF!</v>
      </c>
      <c r="K391" s="413" t="e">
        <f>'Приложение 4'!#REF!</f>
        <v>#REF!</v>
      </c>
      <c r="L391" s="413" t="e">
        <f>'Приложение 4'!#REF!</f>
        <v>#REF!</v>
      </c>
    </row>
    <row r="392" spans="1:12" ht="31.5">
      <c r="A392" s="60" t="s">
        <v>232</v>
      </c>
      <c r="B392" s="31">
        <v>663</v>
      </c>
      <c r="C392" s="32">
        <v>7</v>
      </c>
      <c r="D392" s="49">
        <v>2</v>
      </c>
      <c r="E392" s="180" t="s">
        <v>475</v>
      </c>
      <c r="F392" s="181" t="s">
        <v>433</v>
      </c>
      <c r="G392" s="181" t="s">
        <v>472</v>
      </c>
      <c r="H392" s="181" t="s">
        <v>231</v>
      </c>
      <c r="I392" s="31"/>
      <c r="J392" s="413" t="e">
        <f>J393</f>
        <v>#REF!</v>
      </c>
      <c r="K392" s="413" t="e">
        <f>K393</f>
        <v>#REF!</v>
      </c>
      <c r="L392" s="413" t="e">
        <f>L393</f>
        <v>#REF!</v>
      </c>
    </row>
    <row r="393" spans="1:12" ht="15" customHeight="1">
      <c r="A393" s="60" t="s">
        <v>613</v>
      </c>
      <c r="B393" s="31">
        <v>663</v>
      </c>
      <c r="C393" s="32">
        <v>7</v>
      </c>
      <c r="D393" s="49">
        <v>2</v>
      </c>
      <c r="E393" s="180" t="s">
        <v>475</v>
      </c>
      <c r="F393" s="181" t="s">
        <v>433</v>
      </c>
      <c r="G393" s="181" t="s">
        <v>472</v>
      </c>
      <c r="H393" s="181" t="s">
        <v>231</v>
      </c>
      <c r="I393" s="31">
        <v>610</v>
      </c>
      <c r="J393" s="413" t="e">
        <f>'Приложение 4'!#REF!</f>
        <v>#REF!</v>
      </c>
      <c r="K393" s="413" t="e">
        <f>'Приложение 4'!#REF!</f>
        <v>#REF!</v>
      </c>
      <c r="L393" s="413" t="e">
        <f>'Приложение 4'!#REF!</f>
        <v>#REF!</v>
      </c>
    </row>
    <row r="394" spans="1:12" ht="36" customHeight="1">
      <c r="A394" s="60" t="s">
        <v>229</v>
      </c>
      <c r="B394" s="31">
        <v>663</v>
      </c>
      <c r="C394" s="32">
        <v>7</v>
      </c>
      <c r="D394" s="49">
        <v>2</v>
      </c>
      <c r="E394" s="180" t="s">
        <v>475</v>
      </c>
      <c r="F394" s="181" t="s">
        <v>433</v>
      </c>
      <c r="G394" s="181" t="s">
        <v>472</v>
      </c>
      <c r="H394" s="181" t="s">
        <v>228</v>
      </c>
      <c r="I394" s="31"/>
      <c r="J394" s="413" t="e">
        <f>J395</f>
        <v>#REF!</v>
      </c>
      <c r="K394" s="413" t="e">
        <f>K395</f>
        <v>#REF!</v>
      </c>
      <c r="L394" s="413" t="e">
        <f>L395</f>
        <v>#REF!</v>
      </c>
    </row>
    <row r="395" spans="1:12" ht="18.75">
      <c r="A395" s="60" t="s">
        <v>613</v>
      </c>
      <c r="B395" s="31">
        <v>663</v>
      </c>
      <c r="C395" s="32">
        <v>7</v>
      </c>
      <c r="D395" s="49">
        <v>2</v>
      </c>
      <c r="E395" s="180" t="s">
        <v>475</v>
      </c>
      <c r="F395" s="181" t="s">
        <v>433</v>
      </c>
      <c r="G395" s="181" t="s">
        <v>472</v>
      </c>
      <c r="H395" s="181" t="s">
        <v>228</v>
      </c>
      <c r="I395" s="31">
        <v>610</v>
      </c>
      <c r="J395" s="413" t="e">
        <f>'Приложение 4'!#REF!</f>
        <v>#REF!</v>
      </c>
      <c r="K395" s="413" t="e">
        <f>'Приложение 4'!#REF!</f>
        <v>#REF!</v>
      </c>
      <c r="L395" s="413" t="e">
        <f>'Приложение 4'!#REF!</f>
        <v>#REF!</v>
      </c>
    </row>
    <row r="396" spans="1:12" ht="18.75" hidden="1">
      <c r="A396" s="60" t="e">
        <f>'Приложение 4'!#REF!</f>
        <v>#REF!</v>
      </c>
      <c r="B396" s="34" t="e">
        <f>'Приложение 4'!#REF!</f>
        <v>#REF!</v>
      </c>
      <c r="C396" s="32" t="e">
        <f>'Приложение 4'!#REF!</f>
        <v>#REF!</v>
      </c>
      <c r="D396" s="49" t="e">
        <f>'Приложение 4'!#REF!</f>
        <v>#REF!</v>
      </c>
      <c r="E396" s="180" t="e">
        <f>'Приложение 4'!#REF!</f>
        <v>#REF!</v>
      </c>
      <c r="F396" s="181" t="e">
        <f>'Приложение 4'!#REF!</f>
        <v>#REF!</v>
      </c>
      <c r="G396" s="181" t="e">
        <f>'Приложение 4'!#REF!</f>
        <v>#REF!</v>
      </c>
      <c r="H396" s="181" t="e">
        <f>'Приложение 4'!#REF!</f>
        <v>#REF!</v>
      </c>
      <c r="I396" s="31" t="s">
        <v>514</v>
      </c>
      <c r="J396" s="413" t="e">
        <f>J397</f>
        <v>#REF!</v>
      </c>
      <c r="K396" s="413">
        <v>0</v>
      </c>
      <c r="L396" s="413">
        <v>0</v>
      </c>
    </row>
    <row r="397" spans="1:12" ht="18.75" hidden="1">
      <c r="A397" s="60" t="e">
        <f>'Приложение 4'!#REF!</f>
        <v>#REF!</v>
      </c>
      <c r="B397" s="34" t="e">
        <f>'Приложение 4'!#REF!</f>
        <v>#REF!</v>
      </c>
      <c r="C397" s="32" t="e">
        <f>'Приложение 4'!#REF!</f>
        <v>#REF!</v>
      </c>
      <c r="D397" s="49" t="e">
        <f>'Приложение 4'!#REF!</f>
        <v>#REF!</v>
      </c>
      <c r="E397" s="180" t="e">
        <f>'Приложение 4'!#REF!</f>
        <v>#REF!</v>
      </c>
      <c r="F397" s="181" t="e">
        <f>'Приложение 4'!#REF!</f>
        <v>#REF!</v>
      </c>
      <c r="G397" s="181" t="e">
        <f>'Приложение 4'!#REF!</f>
        <v>#REF!</v>
      </c>
      <c r="H397" s="181" t="e">
        <f>'Приложение 4'!#REF!</f>
        <v>#REF!</v>
      </c>
      <c r="I397" s="31" t="e">
        <f>'Приложение 4'!#REF!</f>
        <v>#REF!</v>
      </c>
      <c r="J397" s="413" t="e">
        <f>'Приложение 4'!#REF!</f>
        <v>#REF!</v>
      </c>
      <c r="K397" s="413">
        <v>0</v>
      </c>
      <c r="L397" s="413">
        <v>0</v>
      </c>
    </row>
    <row r="398" spans="1:12" ht="18.75">
      <c r="A398" s="61" t="s">
        <v>590</v>
      </c>
      <c r="B398" s="62">
        <v>663</v>
      </c>
      <c r="C398" s="32">
        <v>7</v>
      </c>
      <c r="D398" s="23">
        <v>2</v>
      </c>
      <c r="E398" s="24" t="s">
        <v>475</v>
      </c>
      <c r="F398" s="195" t="s">
        <v>433</v>
      </c>
      <c r="G398" s="195" t="s">
        <v>473</v>
      </c>
      <c r="H398" s="195" t="s">
        <v>513</v>
      </c>
      <c r="I398" s="71"/>
      <c r="J398" s="421" t="e">
        <f aca="true" t="shared" si="29" ref="J398:L399">J399</f>
        <v>#REF!</v>
      </c>
      <c r="K398" s="421" t="e">
        <f t="shared" si="29"/>
        <v>#REF!</v>
      </c>
      <c r="L398" s="421" t="e">
        <f t="shared" si="29"/>
        <v>#REF!</v>
      </c>
    </row>
    <row r="399" spans="1:12" ht="18.75">
      <c r="A399" s="61" t="s">
        <v>234</v>
      </c>
      <c r="B399" s="62"/>
      <c r="C399" s="63">
        <v>7</v>
      </c>
      <c r="D399" s="23">
        <v>2</v>
      </c>
      <c r="E399" s="24" t="s">
        <v>475</v>
      </c>
      <c r="F399" s="195" t="s">
        <v>433</v>
      </c>
      <c r="G399" s="195" t="s">
        <v>473</v>
      </c>
      <c r="H399" s="195" t="s">
        <v>220</v>
      </c>
      <c r="I399" s="71"/>
      <c r="J399" s="421" t="e">
        <f t="shared" si="29"/>
        <v>#REF!</v>
      </c>
      <c r="K399" s="421" t="e">
        <f t="shared" si="29"/>
        <v>#REF!</v>
      </c>
      <c r="L399" s="421" t="e">
        <f t="shared" si="29"/>
        <v>#REF!</v>
      </c>
    </row>
    <row r="400" spans="1:12" ht="18.75">
      <c r="A400" s="61" t="s">
        <v>613</v>
      </c>
      <c r="B400" s="62">
        <v>663</v>
      </c>
      <c r="C400" s="63">
        <v>7</v>
      </c>
      <c r="D400" s="23">
        <v>2</v>
      </c>
      <c r="E400" s="24" t="s">
        <v>475</v>
      </c>
      <c r="F400" s="195" t="s">
        <v>433</v>
      </c>
      <c r="G400" s="195" t="s">
        <v>473</v>
      </c>
      <c r="H400" s="195" t="s">
        <v>220</v>
      </c>
      <c r="I400" s="71">
        <v>610</v>
      </c>
      <c r="J400" s="421" t="e">
        <f>'Приложение 4'!#REF!</f>
        <v>#REF!</v>
      </c>
      <c r="K400" s="421" t="e">
        <f>'Приложение 4'!#REF!</f>
        <v>#REF!</v>
      </c>
      <c r="L400" s="421" t="e">
        <f>'Приложение 4'!#REF!</f>
        <v>#REF!</v>
      </c>
    </row>
    <row r="401" spans="1:12" ht="18.75" hidden="1">
      <c r="A401" s="27" t="s">
        <v>592</v>
      </c>
      <c r="B401" s="62">
        <v>663</v>
      </c>
      <c r="C401" s="63">
        <v>7</v>
      </c>
      <c r="D401" s="23">
        <v>2</v>
      </c>
      <c r="E401" s="24" t="s">
        <v>475</v>
      </c>
      <c r="F401" s="195" t="s">
        <v>433</v>
      </c>
      <c r="G401" s="195" t="s">
        <v>468</v>
      </c>
      <c r="H401" s="195" t="s">
        <v>513</v>
      </c>
      <c r="I401" s="71"/>
      <c r="J401" s="421" t="e">
        <f>J402</f>
        <v>#REF!</v>
      </c>
      <c r="K401" s="421" t="e">
        <f>K402</f>
        <v>#REF!</v>
      </c>
      <c r="L401" s="421" t="e">
        <f>L402</f>
        <v>#REF!</v>
      </c>
    </row>
    <row r="402" spans="1:12" ht="18.75" hidden="1">
      <c r="A402" s="27" t="s">
        <v>613</v>
      </c>
      <c r="B402" s="62">
        <v>663</v>
      </c>
      <c r="C402" s="63">
        <v>7</v>
      </c>
      <c r="D402" s="23">
        <v>2</v>
      </c>
      <c r="E402" s="24" t="s">
        <v>475</v>
      </c>
      <c r="F402" s="195" t="s">
        <v>433</v>
      </c>
      <c r="G402" s="195" t="s">
        <v>468</v>
      </c>
      <c r="H402" s="195" t="s">
        <v>220</v>
      </c>
      <c r="I402" s="71">
        <v>610</v>
      </c>
      <c r="J402" s="421" t="e">
        <f>'Приложение 4'!#REF!</f>
        <v>#REF!</v>
      </c>
      <c r="K402" s="421" t="e">
        <f>'Приложение 4'!#REF!</f>
        <v>#REF!</v>
      </c>
      <c r="L402" s="421" t="e">
        <f>'Приложение 4'!#REF!</f>
        <v>#REF!</v>
      </c>
    </row>
    <row r="403" spans="1:12" ht="31.5">
      <c r="A403" s="27" t="s">
        <v>591</v>
      </c>
      <c r="B403" s="34">
        <v>663</v>
      </c>
      <c r="C403" s="59">
        <v>7</v>
      </c>
      <c r="D403" s="49">
        <v>2</v>
      </c>
      <c r="E403" s="180" t="s">
        <v>475</v>
      </c>
      <c r="F403" s="181" t="s">
        <v>433</v>
      </c>
      <c r="G403" s="181" t="s">
        <v>437</v>
      </c>
      <c r="H403" s="181" t="s">
        <v>513</v>
      </c>
      <c r="I403" s="31"/>
      <c r="J403" s="413" t="e">
        <f>J404+J410+J408+J406</f>
        <v>#REF!</v>
      </c>
      <c r="K403" s="413" t="e">
        <f>K404+K410+K408+K406</f>
        <v>#REF!</v>
      </c>
      <c r="L403" s="413" t="e">
        <f>L404+L410+L408+L406</f>
        <v>#REF!</v>
      </c>
    </row>
    <row r="404" spans="1:12" ht="18.75">
      <c r="A404" s="27" t="s">
        <v>234</v>
      </c>
      <c r="B404" s="34"/>
      <c r="C404" s="59">
        <v>7</v>
      </c>
      <c r="D404" s="49">
        <v>2</v>
      </c>
      <c r="E404" s="180" t="s">
        <v>475</v>
      </c>
      <c r="F404" s="181" t="s">
        <v>433</v>
      </c>
      <c r="G404" s="181" t="s">
        <v>437</v>
      </c>
      <c r="H404" s="181" t="s">
        <v>220</v>
      </c>
      <c r="I404" s="31"/>
      <c r="J404" s="413" t="e">
        <f>J405</f>
        <v>#REF!</v>
      </c>
      <c r="K404" s="413" t="e">
        <f>K405</f>
        <v>#REF!</v>
      </c>
      <c r="L404" s="413" t="e">
        <f>L405</f>
        <v>#REF!</v>
      </c>
    </row>
    <row r="405" spans="1:12" ht="18.75">
      <c r="A405" s="27" t="s">
        <v>613</v>
      </c>
      <c r="B405" s="34">
        <v>663</v>
      </c>
      <c r="C405" s="59">
        <v>7</v>
      </c>
      <c r="D405" s="49">
        <v>2</v>
      </c>
      <c r="E405" s="180" t="s">
        <v>475</v>
      </c>
      <c r="F405" s="181" t="s">
        <v>433</v>
      </c>
      <c r="G405" s="181" t="s">
        <v>437</v>
      </c>
      <c r="H405" s="181" t="s">
        <v>220</v>
      </c>
      <c r="I405" s="36">
        <v>610</v>
      </c>
      <c r="J405" s="412" t="e">
        <f>'Приложение 4'!#REF!</f>
        <v>#REF!</v>
      </c>
      <c r="K405" s="412" t="e">
        <f>'Приложение 4'!#REF!</f>
        <v>#REF!</v>
      </c>
      <c r="L405" s="412" t="e">
        <f>'Приложение 4'!#REF!</f>
        <v>#REF!</v>
      </c>
    </row>
    <row r="406" spans="1:12" ht="18.75">
      <c r="A406" s="27" t="e">
        <f>'Приложение 4'!#REF!</f>
        <v>#REF!</v>
      </c>
      <c r="B406" s="34" t="e">
        <f>'Приложение 4'!#REF!</f>
        <v>#REF!</v>
      </c>
      <c r="C406" s="59" t="e">
        <f>'Приложение 4'!#REF!</f>
        <v>#REF!</v>
      </c>
      <c r="D406" s="49" t="e">
        <f>'Приложение 4'!#REF!</f>
        <v>#REF!</v>
      </c>
      <c r="E406" s="180" t="e">
        <f>'Приложение 4'!#REF!</f>
        <v>#REF!</v>
      </c>
      <c r="F406" s="181" t="e">
        <f>'Приложение 4'!#REF!</f>
        <v>#REF!</v>
      </c>
      <c r="G406" s="181" t="e">
        <f>'Приложение 4'!#REF!</f>
        <v>#REF!</v>
      </c>
      <c r="H406" s="181" t="e">
        <f>'Приложение 4'!#REF!</f>
        <v>#REF!</v>
      </c>
      <c r="I406" s="36" t="s">
        <v>514</v>
      </c>
      <c r="J406" s="412" t="e">
        <f>J407</f>
        <v>#REF!</v>
      </c>
      <c r="K406" s="412">
        <v>0</v>
      </c>
      <c r="L406" s="412">
        <v>0</v>
      </c>
    </row>
    <row r="407" spans="1:12" ht="18.75">
      <c r="A407" s="27" t="e">
        <f>'Приложение 4'!#REF!</f>
        <v>#REF!</v>
      </c>
      <c r="B407" s="34" t="e">
        <f>'Приложение 4'!#REF!</f>
        <v>#REF!</v>
      </c>
      <c r="C407" s="59" t="e">
        <f>'Приложение 4'!#REF!</f>
        <v>#REF!</v>
      </c>
      <c r="D407" s="49" t="e">
        <f>'Приложение 4'!#REF!</f>
        <v>#REF!</v>
      </c>
      <c r="E407" s="180" t="e">
        <f>'Приложение 4'!#REF!</f>
        <v>#REF!</v>
      </c>
      <c r="F407" s="181" t="e">
        <f>'Приложение 4'!#REF!</f>
        <v>#REF!</v>
      </c>
      <c r="G407" s="181" t="e">
        <f>'Приложение 4'!#REF!</f>
        <v>#REF!</v>
      </c>
      <c r="H407" s="181" t="e">
        <f>'Приложение 4'!#REF!</f>
        <v>#REF!</v>
      </c>
      <c r="I407" s="36" t="e">
        <f>'Приложение 4'!#REF!</f>
        <v>#REF!</v>
      </c>
      <c r="J407" s="412" t="e">
        <f>'Приложение 4'!#REF!</f>
        <v>#REF!</v>
      </c>
      <c r="K407" s="412">
        <v>0</v>
      </c>
      <c r="L407" s="412">
        <v>0</v>
      </c>
    </row>
    <row r="408" spans="1:12" ht="18.75" hidden="1">
      <c r="A408" s="27" t="e">
        <f>'Приложение 4'!#REF!</f>
        <v>#REF!</v>
      </c>
      <c r="B408" s="34" t="e">
        <f>'Приложение 4'!#REF!</f>
        <v>#REF!</v>
      </c>
      <c r="C408" s="59" t="e">
        <f>'Приложение 4'!#REF!</f>
        <v>#REF!</v>
      </c>
      <c r="D408" s="49" t="e">
        <f>'Приложение 4'!#REF!</f>
        <v>#REF!</v>
      </c>
      <c r="E408" s="180" t="s">
        <v>475</v>
      </c>
      <c r="F408" s="181" t="e">
        <f>'Приложение 4'!#REF!</f>
        <v>#REF!</v>
      </c>
      <c r="G408" s="181" t="e">
        <f>'Приложение 4'!#REF!</f>
        <v>#REF!</v>
      </c>
      <c r="H408" s="181" t="e">
        <f>'Приложение 4'!#REF!</f>
        <v>#REF!</v>
      </c>
      <c r="I408" s="36" t="s">
        <v>514</v>
      </c>
      <c r="J408" s="412" t="e">
        <f>J409</f>
        <v>#REF!</v>
      </c>
      <c r="K408" s="412" t="e">
        <f>K409</f>
        <v>#REF!</v>
      </c>
      <c r="L408" s="412" t="e">
        <f>L409</f>
        <v>#REF!</v>
      </c>
    </row>
    <row r="409" spans="1:12" ht="18.75" hidden="1">
      <c r="A409" s="27" t="e">
        <f>'Приложение 4'!#REF!</f>
        <v>#REF!</v>
      </c>
      <c r="B409" s="34" t="e">
        <f>'Приложение 4'!#REF!</f>
        <v>#REF!</v>
      </c>
      <c r="C409" s="59" t="e">
        <f>'Приложение 4'!#REF!</f>
        <v>#REF!</v>
      </c>
      <c r="D409" s="49" t="e">
        <f>'Приложение 4'!#REF!</f>
        <v>#REF!</v>
      </c>
      <c r="E409" s="180" t="s">
        <v>475</v>
      </c>
      <c r="F409" s="181" t="e">
        <f>'Приложение 4'!#REF!</f>
        <v>#REF!</v>
      </c>
      <c r="G409" s="181" t="e">
        <f>'Приложение 4'!#REF!</f>
        <v>#REF!</v>
      </c>
      <c r="H409" s="181" t="e">
        <f>'Приложение 4'!#REF!</f>
        <v>#REF!</v>
      </c>
      <c r="I409" s="36" t="e">
        <f>'Приложение 4'!#REF!</f>
        <v>#REF!</v>
      </c>
      <c r="J409" s="412" t="e">
        <f>'Приложение 4'!#REF!</f>
        <v>#REF!</v>
      </c>
      <c r="K409" s="412" t="e">
        <f>'Приложение 4'!#REF!</f>
        <v>#REF!</v>
      </c>
      <c r="L409" s="412" t="e">
        <f>'Приложение 4'!#REF!</f>
        <v>#REF!</v>
      </c>
    </row>
    <row r="410" spans="1:12" ht="18.75" hidden="1">
      <c r="A410" s="27" t="s">
        <v>760</v>
      </c>
      <c r="B410" s="34"/>
      <c r="C410" s="59">
        <v>7</v>
      </c>
      <c r="D410" s="49">
        <v>2</v>
      </c>
      <c r="E410" s="180" t="s">
        <v>475</v>
      </c>
      <c r="F410" s="181" t="s">
        <v>433</v>
      </c>
      <c r="G410" s="181" t="s">
        <v>437</v>
      </c>
      <c r="H410" s="181" t="s">
        <v>678</v>
      </c>
      <c r="I410" s="36"/>
      <c r="J410" s="412" t="e">
        <f>J411</f>
        <v>#REF!</v>
      </c>
      <c r="K410" s="412" t="e">
        <f>K411</f>
        <v>#REF!</v>
      </c>
      <c r="L410" s="412" t="e">
        <f>L411</f>
        <v>#REF!</v>
      </c>
    </row>
    <row r="411" spans="1:12" ht="18.75" hidden="1">
      <c r="A411" s="27" t="s">
        <v>613</v>
      </c>
      <c r="B411" s="34"/>
      <c r="C411" s="59">
        <v>7</v>
      </c>
      <c r="D411" s="49">
        <v>2</v>
      </c>
      <c r="E411" s="180" t="s">
        <v>475</v>
      </c>
      <c r="F411" s="181" t="s">
        <v>433</v>
      </c>
      <c r="G411" s="181" t="s">
        <v>437</v>
      </c>
      <c r="H411" s="181" t="s">
        <v>678</v>
      </c>
      <c r="I411" s="36">
        <v>610</v>
      </c>
      <c r="J411" s="412" t="e">
        <f>'Приложение 4'!#REF!</f>
        <v>#REF!</v>
      </c>
      <c r="K411" s="412" t="e">
        <f>'Приложение 4'!#REF!</f>
        <v>#REF!</v>
      </c>
      <c r="L411" s="412" t="e">
        <f>'Приложение 4'!#REF!</f>
        <v>#REF!</v>
      </c>
    </row>
    <row r="412" spans="1:15" s="239" customFormat="1" ht="18.75" hidden="1">
      <c r="A412" s="27" t="e">
        <f>'Приложение 4'!#REF!</f>
        <v>#REF!</v>
      </c>
      <c r="B412" s="34" t="e">
        <f>'Приложение 4'!#REF!</f>
        <v>#REF!</v>
      </c>
      <c r="C412" s="59" t="e">
        <f>'Приложение 4'!#REF!</f>
        <v>#REF!</v>
      </c>
      <c r="D412" s="49" t="e">
        <f>'Приложение 4'!#REF!</f>
        <v>#REF!</v>
      </c>
      <c r="E412" s="180" t="e">
        <f>'Приложение 4'!#REF!</f>
        <v>#REF!</v>
      </c>
      <c r="F412" s="181" t="e">
        <f>'Приложение 4'!#REF!</f>
        <v>#REF!</v>
      </c>
      <c r="G412" s="181" t="e">
        <f>'Приложение 4'!#REF!</f>
        <v>#REF!</v>
      </c>
      <c r="H412" s="181" t="s">
        <v>513</v>
      </c>
      <c r="I412" s="36" t="s">
        <v>514</v>
      </c>
      <c r="J412" s="412" t="e">
        <f>J413</f>
        <v>#REF!</v>
      </c>
      <c r="K412" s="412">
        <v>0</v>
      </c>
      <c r="L412" s="412">
        <v>0</v>
      </c>
      <c r="M412" s="39"/>
      <c r="N412" s="39"/>
      <c r="O412" s="39"/>
    </row>
    <row r="413" spans="1:15" s="239" customFormat="1" ht="18.75" hidden="1">
      <c r="A413" s="27" t="e">
        <f>'Приложение 4'!#REF!</f>
        <v>#REF!</v>
      </c>
      <c r="B413" s="34" t="e">
        <f>'Приложение 4'!#REF!</f>
        <v>#REF!</v>
      </c>
      <c r="C413" s="59" t="e">
        <f>'Приложение 4'!#REF!</f>
        <v>#REF!</v>
      </c>
      <c r="D413" s="49" t="e">
        <f>'Приложение 4'!#REF!</f>
        <v>#REF!</v>
      </c>
      <c r="E413" s="180" t="e">
        <f>'Приложение 4'!#REF!</f>
        <v>#REF!</v>
      </c>
      <c r="F413" s="181" t="e">
        <f>'Приложение 4'!#REF!</f>
        <v>#REF!</v>
      </c>
      <c r="G413" s="181" t="e">
        <f>'Приложение 4'!#REF!</f>
        <v>#REF!</v>
      </c>
      <c r="H413" s="181" t="e">
        <f>'Приложение 4'!#REF!</f>
        <v>#REF!</v>
      </c>
      <c r="I413" s="36" t="s">
        <v>514</v>
      </c>
      <c r="J413" s="412" t="e">
        <f>J414</f>
        <v>#REF!</v>
      </c>
      <c r="K413" s="412">
        <v>0</v>
      </c>
      <c r="L413" s="412">
        <v>0</v>
      </c>
      <c r="M413" s="39"/>
      <c r="N413" s="39"/>
      <c r="O413" s="39"/>
    </row>
    <row r="414" spans="1:15" s="239" customFormat="1" ht="18.75" hidden="1">
      <c r="A414" s="27" t="e">
        <f>'Приложение 4'!#REF!</f>
        <v>#REF!</v>
      </c>
      <c r="B414" s="34" t="e">
        <f>'Приложение 4'!#REF!</f>
        <v>#REF!</v>
      </c>
      <c r="C414" s="59" t="e">
        <f>'Приложение 4'!#REF!</f>
        <v>#REF!</v>
      </c>
      <c r="D414" s="49" t="e">
        <f>'Приложение 4'!#REF!</f>
        <v>#REF!</v>
      </c>
      <c r="E414" s="180" t="e">
        <f>'Приложение 4'!#REF!</f>
        <v>#REF!</v>
      </c>
      <c r="F414" s="181" t="e">
        <f>'Приложение 4'!#REF!</f>
        <v>#REF!</v>
      </c>
      <c r="G414" s="181" t="e">
        <f>'Приложение 4'!#REF!</f>
        <v>#REF!</v>
      </c>
      <c r="H414" s="181" t="e">
        <f>'Приложение 4'!#REF!</f>
        <v>#REF!</v>
      </c>
      <c r="I414" s="36" t="s">
        <v>514</v>
      </c>
      <c r="J414" s="412" t="e">
        <f>J415</f>
        <v>#REF!</v>
      </c>
      <c r="K414" s="412">
        <v>0</v>
      </c>
      <c r="L414" s="412">
        <v>0</v>
      </c>
      <c r="M414" s="39"/>
      <c r="N414" s="39"/>
      <c r="O414" s="39"/>
    </row>
    <row r="415" spans="1:15" s="239" customFormat="1" ht="18.75" hidden="1">
      <c r="A415" s="27" t="e">
        <f>'Приложение 4'!#REF!</f>
        <v>#REF!</v>
      </c>
      <c r="B415" s="34" t="e">
        <f>'Приложение 4'!#REF!</f>
        <v>#REF!</v>
      </c>
      <c r="C415" s="59" t="e">
        <f>'Приложение 4'!#REF!</f>
        <v>#REF!</v>
      </c>
      <c r="D415" s="49" t="e">
        <f>'Приложение 4'!#REF!</f>
        <v>#REF!</v>
      </c>
      <c r="E415" s="180" t="e">
        <f>'Приложение 4'!#REF!</f>
        <v>#REF!</v>
      </c>
      <c r="F415" s="181" t="e">
        <f>'Приложение 4'!#REF!</f>
        <v>#REF!</v>
      </c>
      <c r="G415" s="181" t="e">
        <f>'Приложение 4'!#REF!</f>
        <v>#REF!</v>
      </c>
      <c r="H415" s="181" t="e">
        <f>'Приложение 4'!#REF!</f>
        <v>#REF!</v>
      </c>
      <c r="I415" s="36" t="s">
        <v>514</v>
      </c>
      <c r="J415" s="412" t="e">
        <f>J416</f>
        <v>#REF!</v>
      </c>
      <c r="K415" s="412">
        <v>0</v>
      </c>
      <c r="L415" s="412">
        <v>0</v>
      </c>
      <c r="M415" s="39"/>
      <c r="N415" s="39"/>
      <c r="O415" s="39"/>
    </row>
    <row r="416" spans="1:15" s="239" customFormat="1" ht="18.75" hidden="1">
      <c r="A416" s="27" t="e">
        <f>'Приложение 4'!#REF!</f>
        <v>#REF!</v>
      </c>
      <c r="B416" s="34" t="e">
        <f>'Приложение 4'!#REF!</f>
        <v>#REF!</v>
      </c>
      <c r="C416" s="59" t="e">
        <f>'Приложение 4'!#REF!</f>
        <v>#REF!</v>
      </c>
      <c r="D416" s="49" t="e">
        <f>'Приложение 4'!#REF!</f>
        <v>#REF!</v>
      </c>
      <c r="E416" s="180" t="e">
        <f>'Приложение 4'!#REF!</f>
        <v>#REF!</v>
      </c>
      <c r="F416" s="181" t="e">
        <f>'Приложение 4'!#REF!</f>
        <v>#REF!</v>
      </c>
      <c r="G416" s="181" t="e">
        <f>'Приложение 4'!#REF!</f>
        <v>#REF!</v>
      </c>
      <c r="H416" s="181" t="e">
        <f>'Приложение 4'!#REF!</f>
        <v>#REF!</v>
      </c>
      <c r="I416" s="36" t="e">
        <f>'Приложение 4'!#REF!</f>
        <v>#REF!</v>
      </c>
      <c r="J416" s="412" t="e">
        <f>'Приложение 4'!#REF!</f>
        <v>#REF!</v>
      </c>
      <c r="K416" s="412">
        <v>0</v>
      </c>
      <c r="L416" s="412">
        <v>0</v>
      </c>
      <c r="M416" s="39"/>
      <c r="N416" s="39"/>
      <c r="O416" s="39"/>
    </row>
    <row r="417" spans="1:15" ht="18.75">
      <c r="A417" s="235" t="s">
        <v>249</v>
      </c>
      <c r="B417" s="242">
        <v>663</v>
      </c>
      <c r="C417" s="243">
        <v>7</v>
      </c>
      <c r="D417" s="177">
        <v>3</v>
      </c>
      <c r="E417" s="177"/>
      <c r="F417" s="179"/>
      <c r="G417" s="179"/>
      <c r="H417" s="179"/>
      <c r="I417" s="176"/>
      <c r="J417" s="411" t="e">
        <f>J424+J432+J418</f>
        <v>#REF!</v>
      </c>
      <c r="K417" s="411" t="e">
        <f>K424+K432+K418</f>
        <v>#REF!</v>
      </c>
      <c r="L417" s="411" t="e">
        <f>L424+L432+L418+L436</f>
        <v>#REF!</v>
      </c>
      <c r="M417" s="239"/>
      <c r="N417" s="239"/>
      <c r="O417" s="239"/>
    </row>
    <row r="418" spans="1:12" ht="31.5">
      <c r="A418" s="30" t="s">
        <v>674</v>
      </c>
      <c r="B418" s="34"/>
      <c r="C418" s="64">
        <v>7</v>
      </c>
      <c r="D418" s="49">
        <v>3</v>
      </c>
      <c r="E418" s="49">
        <v>2</v>
      </c>
      <c r="F418" s="181" t="s">
        <v>433</v>
      </c>
      <c r="G418" s="181" t="s">
        <v>463</v>
      </c>
      <c r="H418" s="181" t="s">
        <v>513</v>
      </c>
      <c r="I418" s="36"/>
      <c r="J418" s="412" t="e">
        <f>J419</f>
        <v>#REF!</v>
      </c>
      <c r="K418" s="412" t="e">
        <f>K419</f>
        <v>#REF!</v>
      </c>
      <c r="L418" s="412" t="e">
        <f>L419</f>
        <v>#REF!</v>
      </c>
    </row>
    <row r="419" spans="1:12" ht="31.5">
      <c r="A419" s="30" t="s">
        <v>224</v>
      </c>
      <c r="B419" s="34"/>
      <c r="C419" s="64">
        <v>7</v>
      </c>
      <c r="D419" s="49">
        <v>3</v>
      </c>
      <c r="E419" s="49">
        <v>2</v>
      </c>
      <c r="F419" s="181" t="s">
        <v>433</v>
      </c>
      <c r="G419" s="181" t="s">
        <v>468</v>
      </c>
      <c r="H419" s="181" t="s">
        <v>513</v>
      </c>
      <c r="I419" s="36"/>
      <c r="J419" s="412" t="e">
        <f>J420+J422</f>
        <v>#REF!</v>
      </c>
      <c r="K419" s="412" t="e">
        <f>K420+K422</f>
        <v>#REF!</v>
      </c>
      <c r="L419" s="412" t="e">
        <f>L420+L422</f>
        <v>#REF!</v>
      </c>
    </row>
    <row r="420" spans="1:12" ht="18.75">
      <c r="A420" s="30" t="s">
        <v>236</v>
      </c>
      <c r="B420" s="34"/>
      <c r="C420" s="64">
        <v>7</v>
      </c>
      <c r="D420" s="49">
        <v>3</v>
      </c>
      <c r="E420" s="49">
        <v>2</v>
      </c>
      <c r="F420" s="181" t="s">
        <v>433</v>
      </c>
      <c r="G420" s="181" t="s">
        <v>468</v>
      </c>
      <c r="H420" s="181" t="s">
        <v>880</v>
      </c>
      <c r="I420" s="36"/>
      <c r="J420" s="412" t="e">
        <f>J421</f>
        <v>#REF!</v>
      </c>
      <c r="K420" s="412" t="e">
        <f>K421</f>
        <v>#REF!</v>
      </c>
      <c r="L420" s="412" t="e">
        <f>L421</f>
        <v>#REF!</v>
      </c>
    </row>
    <row r="421" spans="1:12" ht="18.75">
      <c r="A421" s="30" t="s">
        <v>613</v>
      </c>
      <c r="B421" s="31"/>
      <c r="C421" s="32">
        <v>7</v>
      </c>
      <c r="D421" s="49">
        <v>3</v>
      </c>
      <c r="E421" s="49">
        <v>2</v>
      </c>
      <c r="F421" s="181" t="s">
        <v>433</v>
      </c>
      <c r="G421" s="181" t="s">
        <v>468</v>
      </c>
      <c r="H421" s="181" t="s">
        <v>880</v>
      </c>
      <c r="I421" s="36">
        <v>610</v>
      </c>
      <c r="J421" s="412" t="e">
        <f>'Приложение 4'!#REF!</f>
        <v>#REF!</v>
      </c>
      <c r="K421" s="412" t="e">
        <f>'Приложение 4'!#REF!</f>
        <v>#REF!</v>
      </c>
      <c r="L421" s="412" t="e">
        <f>'Приложение 4'!#REF!</f>
        <v>#REF!</v>
      </c>
    </row>
    <row r="422" spans="1:12" ht="18.75">
      <c r="A422" s="30" t="s">
        <v>236</v>
      </c>
      <c r="B422" s="328">
        <v>663</v>
      </c>
      <c r="C422" s="90">
        <v>7</v>
      </c>
      <c r="D422" s="49">
        <v>3</v>
      </c>
      <c r="E422" s="49">
        <v>2</v>
      </c>
      <c r="F422" s="181" t="s">
        <v>433</v>
      </c>
      <c r="G422" s="181" t="s">
        <v>468</v>
      </c>
      <c r="H422" s="181" t="s">
        <v>880</v>
      </c>
      <c r="I422" s="36"/>
      <c r="J422" s="412" t="e">
        <f>J423</f>
        <v>#REF!</v>
      </c>
      <c r="K422" s="412" t="e">
        <f>K423</f>
        <v>#REF!</v>
      </c>
      <c r="L422" s="412" t="e">
        <f>L423</f>
        <v>#REF!</v>
      </c>
    </row>
    <row r="423" spans="1:12" ht="18.75">
      <c r="A423" s="30" t="s">
        <v>613</v>
      </c>
      <c r="B423" s="328">
        <v>663</v>
      </c>
      <c r="C423" s="90">
        <v>7</v>
      </c>
      <c r="D423" s="49">
        <v>3</v>
      </c>
      <c r="E423" s="49">
        <v>2</v>
      </c>
      <c r="F423" s="181" t="s">
        <v>433</v>
      </c>
      <c r="G423" s="181" t="s">
        <v>468</v>
      </c>
      <c r="H423" s="181" t="s">
        <v>880</v>
      </c>
      <c r="I423" s="36">
        <v>610</v>
      </c>
      <c r="J423" s="412" t="e">
        <f>'Приложение 4'!#REF!</f>
        <v>#REF!</v>
      </c>
      <c r="K423" s="412" t="e">
        <f>'Приложение 4'!#REF!</f>
        <v>#REF!</v>
      </c>
      <c r="L423" s="412" t="e">
        <f>'Приложение 4'!#REF!</f>
        <v>#REF!</v>
      </c>
    </row>
    <row r="424" spans="1:12" ht="18.75">
      <c r="A424" s="69" t="s">
        <v>893</v>
      </c>
      <c r="B424" s="328">
        <v>663</v>
      </c>
      <c r="C424" s="90">
        <v>7</v>
      </c>
      <c r="D424" s="49">
        <v>3</v>
      </c>
      <c r="E424" s="180" t="s">
        <v>475</v>
      </c>
      <c r="F424" s="181" t="s">
        <v>433</v>
      </c>
      <c r="G424" s="181" t="s">
        <v>463</v>
      </c>
      <c r="H424" s="181" t="s">
        <v>513</v>
      </c>
      <c r="I424" s="36"/>
      <c r="J424" s="412" t="e">
        <f>J425</f>
        <v>#REF!</v>
      </c>
      <c r="K424" s="412" t="e">
        <f>K425</f>
        <v>#REF!</v>
      </c>
      <c r="L424" s="412" t="e">
        <f>L425</f>
        <v>#REF!</v>
      </c>
    </row>
    <row r="425" spans="1:12" ht="18.75">
      <c r="A425" s="30" t="s">
        <v>590</v>
      </c>
      <c r="B425" s="34">
        <v>663</v>
      </c>
      <c r="C425" s="64">
        <v>7</v>
      </c>
      <c r="D425" s="49">
        <v>3</v>
      </c>
      <c r="E425" s="49">
        <v>6</v>
      </c>
      <c r="F425" s="181" t="s">
        <v>433</v>
      </c>
      <c r="G425" s="181" t="s">
        <v>473</v>
      </c>
      <c r="H425" s="181" t="s">
        <v>513</v>
      </c>
      <c r="I425" s="36"/>
      <c r="J425" s="412" t="e">
        <f>J426+J428+J430</f>
        <v>#REF!</v>
      </c>
      <c r="K425" s="412" t="e">
        <f>K426+K428+K430</f>
        <v>#REF!</v>
      </c>
      <c r="L425" s="412" t="e">
        <f>L426+L428+L430</f>
        <v>#REF!</v>
      </c>
    </row>
    <row r="426" spans="1:12" ht="18.75">
      <c r="A426" s="30" t="s">
        <v>236</v>
      </c>
      <c r="B426" s="34">
        <v>663</v>
      </c>
      <c r="C426" s="64">
        <v>7</v>
      </c>
      <c r="D426" s="49">
        <v>3</v>
      </c>
      <c r="E426" s="49">
        <v>6</v>
      </c>
      <c r="F426" s="181" t="s">
        <v>433</v>
      </c>
      <c r="G426" s="181" t="s">
        <v>473</v>
      </c>
      <c r="H426" s="181" t="s">
        <v>880</v>
      </c>
      <c r="I426" s="36"/>
      <c r="J426" s="412" t="e">
        <f>J427</f>
        <v>#REF!</v>
      </c>
      <c r="K426" s="412" t="e">
        <f>K427</f>
        <v>#REF!</v>
      </c>
      <c r="L426" s="412" t="e">
        <f>L427</f>
        <v>#REF!</v>
      </c>
    </row>
    <row r="427" spans="1:12" ht="18.75">
      <c r="A427" s="30" t="s">
        <v>613</v>
      </c>
      <c r="B427" s="34">
        <v>663</v>
      </c>
      <c r="C427" s="64">
        <v>7</v>
      </c>
      <c r="D427" s="49">
        <v>3</v>
      </c>
      <c r="E427" s="49">
        <v>6</v>
      </c>
      <c r="F427" s="181" t="s">
        <v>433</v>
      </c>
      <c r="G427" s="181" t="s">
        <v>473</v>
      </c>
      <c r="H427" s="181" t="s">
        <v>880</v>
      </c>
      <c r="I427" s="36">
        <v>610</v>
      </c>
      <c r="J427" s="412" t="e">
        <f>'Приложение 4'!#REF!</f>
        <v>#REF!</v>
      </c>
      <c r="K427" s="412" t="e">
        <f>'Приложение 4'!#REF!</f>
        <v>#REF!</v>
      </c>
      <c r="L427" s="412" t="e">
        <f>'Приложение 4'!#REF!</f>
        <v>#REF!</v>
      </c>
    </row>
    <row r="428" spans="1:12" ht="16.5" customHeight="1" hidden="1">
      <c r="A428" s="200" t="e">
        <f>'Приложение 4'!#REF!</f>
        <v>#REF!</v>
      </c>
      <c r="B428" s="40" t="e">
        <f>'Приложение 4'!#REF!</f>
        <v>#REF!</v>
      </c>
      <c r="C428" s="32" t="e">
        <f>'Приложение 4'!#REF!</f>
        <v>#REF!</v>
      </c>
      <c r="D428" s="49" t="e">
        <f>'Приложение 4'!#REF!</f>
        <v>#REF!</v>
      </c>
      <c r="E428" s="49" t="e">
        <f>'Приложение 4'!#REF!</f>
        <v>#REF!</v>
      </c>
      <c r="F428" s="181" t="e">
        <f>'Приложение 4'!#REF!</f>
        <v>#REF!</v>
      </c>
      <c r="G428" s="181" t="e">
        <f>'Приложение 4'!#REF!</f>
        <v>#REF!</v>
      </c>
      <c r="H428" s="181" t="e">
        <f>'Приложение 4'!#REF!</f>
        <v>#REF!</v>
      </c>
      <c r="I428" s="36" t="s">
        <v>514</v>
      </c>
      <c r="J428" s="412" t="e">
        <f>J429</f>
        <v>#REF!</v>
      </c>
      <c r="K428" s="412" t="e">
        <f>K429</f>
        <v>#REF!</v>
      </c>
      <c r="L428" s="412" t="e">
        <f>L429</f>
        <v>#REF!</v>
      </c>
    </row>
    <row r="429" spans="1:12" ht="18.75" hidden="1">
      <c r="A429" s="200" t="e">
        <f>'Приложение 4'!#REF!</f>
        <v>#REF!</v>
      </c>
      <c r="B429" s="40" t="e">
        <f>'Приложение 4'!#REF!</f>
        <v>#REF!</v>
      </c>
      <c r="C429" s="32" t="e">
        <f>'Приложение 4'!#REF!</f>
        <v>#REF!</v>
      </c>
      <c r="D429" s="49" t="e">
        <f>'Приложение 4'!#REF!</f>
        <v>#REF!</v>
      </c>
      <c r="E429" s="49" t="e">
        <f>'Приложение 4'!#REF!</f>
        <v>#REF!</v>
      </c>
      <c r="F429" s="181" t="e">
        <f>'Приложение 4'!#REF!</f>
        <v>#REF!</v>
      </c>
      <c r="G429" s="181" t="e">
        <f>'Приложение 4'!#REF!</f>
        <v>#REF!</v>
      </c>
      <c r="H429" s="181" t="e">
        <f>'Приложение 4'!#REF!</f>
        <v>#REF!</v>
      </c>
      <c r="I429" s="36" t="e">
        <f>'Приложение 4'!#REF!</f>
        <v>#REF!</v>
      </c>
      <c r="J429" s="412" t="e">
        <f>'Приложение 4'!#REF!</f>
        <v>#REF!</v>
      </c>
      <c r="K429" s="412" t="e">
        <f>'Приложение 4'!#REF!</f>
        <v>#REF!</v>
      </c>
      <c r="L429" s="412" t="e">
        <f>'Приложение 4'!#REF!</f>
        <v>#REF!</v>
      </c>
    </row>
    <row r="430" spans="1:12" ht="18.75" hidden="1">
      <c r="A430" s="200" t="e">
        <f>'Приложение 4'!#REF!</f>
        <v>#REF!</v>
      </c>
      <c r="B430" s="40" t="e">
        <f>'Приложение 4'!#REF!</f>
        <v>#REF!</v>
      </c>
      <c r="C430" s="32" t="e">
        <f>'Приложение 4'!#REF!</f>
        <v>#REF!</v>
      </c>
      <c r="D430" s="49" t="e">
        <f>'Приложение 4'!#REF!</f>
        <v>#REF!</v>
      </c>
      <c r="E430" s="49" t="e">
        <f>'Приложение 4'!#REF!</f>
        <v>#REF!</v>
      </c>
      <c r="F430" s="181" t="e">
        <f>'Приложение 4'!#REF!</f>
        <v>#REF!</v>
      </c>
      <c r="G430" s="181" t="e">
        <f>'Приложение 4'!#REF!</f>
        <v>#REF!</v>
      </c>
      <c r="H430" s="181" t="e">
        <f>'Приложение 4'!#REF!</f>
        <v>#REF!</v>
      </c>
      <c r="I430" s="36" t="s">
        <v>514</v>
      </c>
      <c r="J430" s="412" t="e">
        <f>J431</f>
        <v>#REF!</v>
      </c>
      <c r="K430" s="412" t="e">
        <f>K431</f>
        <v>#REF!</v>
      </c>
      <c r="L430" s="412" t="e">
        <f>L431</f>
        <v>#REF!</v>
      </c>
    </row>
    <row r="431" spans="1:15" s="103" customFormat="1" ht="24.75" customHeight="1" hidden="1">
      <c r="A431" s="200" t="e">
        <f>'Приложение 4'!#REF!</f>
        <v>#REF!</v>
      </c>
      <c r="B431" s="40" t="e">
        <f>'Приложение 4'!#REF!</f>
        <v>#REF!</v>
      </c>
      <c r="C431" s="32" t="e">
        <f>'Приложение 4'!#REF!</f>
        <v>#REF!</v>
      </c>
      <c r="D431" s="49" t="e">
        <f>'Приложение 4'!#REF!</f>
        <v>#REF!</v>
      </c>
      <c r="E431" s="49" t="e">
        <f>'Приложение 4'!#REF!</f>
        <v>#REF!</v>
      </c>
      <c r="F431" s="181" t="e">
        <f>'Приложение 4'!#REF!</f>
        <v>#REF!</v>
      </c>
      <c r="G431" s="181" t="e">
        <f>'Приложение 4'!#REF!</f>
        <v>#REF!</v>
      </c>
      <c r="H431" s="181" t="e">
        <f>'Приложение 4'!#REF!</f>
        <v>#REF!</v>
      </c>
      <c r="I431" s="36" t="e">
        <f>'Приложение 4'!#REF!</f>
        <v>#REF!</v>
      </c>
      <c r="J431" s="412" t="e">
        <f>'Приложение 4'!#REF!</f>
        <v>#REF!</v>
      </c>
      <c r="K431" s="412" t="e">
        <f>'Приложение 4'!#REF!</f>
        <v>#REF!</v>
      </c>
      <c r="L431" s="412" t="e">
        <f>'Приложение 4'!#REF!</f>
        <v>#REF!</v>
      </c>
      <c r="M431" s="39"/>
      <c r="N431" s="39"/>
      <c r="O431" s="39"/>
    </row>
    <row r="432" spans="1:12" s="103" customFormat="1" ht="18.75">
      <c r="A432" s="200" t="s">
        <v>709</v>
      </c>
      <c r="B432" s="36">
        <v>27</v>
      </c>
      <c r="C432" s="49">
        <v>7</v>
      </c>
      <c r="D432" s="49">
        <v>3</v>
      </c>
      <c r="E432" s="180" t="s">
        <v>480</v>
      </c>
      <c r="F432" s="181" t="s">
        <v>433</v>
      </c>
      <c r="G432" s="181" t="s">
        <v>463</v>
      </c>
      <c r="H432" s="181" t="s">
        <v>513</v>
      </c>
      <c r="I432" s="31"/>
      <c r="J432" s="413" t="e">
        <f aca="true" t="shared" si="30" ref="J432:L434">J433</f>
        <v>#REF!</v>
      </c>
      <c r="K432" s="413" t="e">
        <f t="shared" si="30"/>
        <v>#REF!</v>
      </c>
      <c r="L432" s="413" t="e">
        <f t="shared" si="30"/>
        <v>#REF!</v>
      </c>
    </row>
    <row r="433" spans="1:12" s="103" customFormat="1" ht="31.5">
      <c r="A433" s="200" t="s">
        <v>881</v>
      </c>
      <c r="B433" s="36">
        <v>27</v>
      </c>
      <c r="C433" s="49">
        <v>7</v>
      </c>
      <c r="D433" s="49">
        <v>3</v>
      </c>
      <c r="E433" s="180" t="s">
        <v>480</v>
      </c>
      <c r="F433" s="181" t="s">
        <v>433</v>
      </c>
      <c r="G433" s="181" t="s">
        <v>468</v>
      </c>
      <c r="H433" s="181" t="s">
        <v>513</v>
      </c>
      <c r="I433" s="31"/>
      <c r="J433" s="413" t="e">
        <f t="shared" si="30"/>
        <v>#REF!</v>
      </c>
      <c r="K433" s="413" t="e">
        <f t="shared" si="30"/>
        <v>#REF!</v>
      </c>
      <c r="L433" s="413" t="e">
        <f t="shared" si="30"/>
        <v>#REF!</v>
      </c>
    </row>
    <row r="434" spans="1:12" s="103" customFormat="1" ht="18.75">
      <c r="A434" s="102" t="s">
        <v>882</v>
      </c>
      <c r="B434" s="36">
        <v>27</v>
      </c>
      <c r="C434" s="49">
        <v>7</v>
      </c>
      <c r="D434" s="49">
        <v>3</v>
      </c>
      <c r="E434" s="180" t="s">
        <v>480</v>
      </c>
      <c r="F434" s="181" t="s">
        <v>433</v>
      </c>
      <c r="G434" s="181" t="s">
        <v>468</v>
      </c>
      <c r="H434" s="181" t="s">
        <v>880</v>
      </c>
      <c r="I434" s="31"/>
      <c r="J434" s="413" t="e">
        <f t="shared" si="30"/>
        <v>#REF!</v>
      </c>
      <c r="K434" s="413" t="e">
        <f t="shared" si="30"/>
        <v>#REF!</v>
      </c>
      <c r="L434" s="413" t="e">
        <f t="shared" si="30"/>
        <v>#REF!</v>
      </c>
    </row>
    <row r="435" spans="1:15" s="250" customFormat="1" ht="18.75">
      <c r="A435" s="102" t="s">
        <v>613</v>
      </c>
      <c r="B435" s="36">
        <v>27</v>
      </c>
      <c r="C435" s="49">
        <v>7</v>
      </c>
      <c r="D435" s="49">
        <v>3</v>
      </c>
      <c r="E435" s="180" t="s">
        <v>480</v>
      </c>
      <c r="F435" s="181" t="s">
        <v>433</v>
      </c>
      <c r="G435" s="181" t="s">
        <v>468</v>
      </c>
      <c r="H435" s="181" t="s">
        <v>880</v>
      </c>
      <c r="I435" s="31">
        <v>610</v>
      </c>
      <c r="J435" s="413" t="e">
        <f>'Приложение 4'!#REF!</f>
        <v>#REF!</v>
      </c>
      <c r="K435" s="413" t="e">
        <f>'Приложение 4'!#REF!</f>
        <v>#REF!</v>
      </c>
      <c r="L435" s="413" t="e">
        <f>'Приложение 4'!#REF!</f>
        <v>#REF!</v>
      </c>
      <c r="M435" s="103"/>
      <c r="N435" s="103"/>
      <c r="O435" s="103"/>
    </row>
    <row r="436" spans="1:15" s="250" customFormat="1" ht="18.75">
      <c r="A436" s="200" t="s">
        <v>882</v>
      </c>
      <c r="B436" s="36"/>
      <c r="C436" s="49">
        <v>7</v>
      </c>
      <c r="D436" s="49">
        <v>3</v>
      </c>
      <c r="E436" s="180" t="s">
        <v>460</v>
      </c>
      <c r="F436" s="181" t="s">
        <v>433</v>
      </c>
      <c r="G436" s="181" t="s">
        <v>463</v>
      </c>
      <c r="H436" s="181" t="s">
        <v>880</v>
      </c>
      <c r="I436" s="31">
        <v>610</v>
      </c>
      <c r="J436" s="413">
        <v>0</v>
      </c>
      <c r="K436" s="413">
        <v>0</v>
      </c>
      <c r="L436" s="413" t="e">
        <f>'Приложение 4'!#REF!</f>
        <v>#REF!</v>
      </c>
      <c r="M436" s="103"/>
      <c r="N436" s="103"/>
      <c r="O436" s="103"/>
    </row>
    <row r="437" spans="1:15" s="103" customFormat="1" ht="18.75">
      <c r="A437" s="155" t="s">
        <v>239</v>
      </c>
      <c r="B437" s="35">
        <v>27</v>
      </c>
      <c r="C437" s="177">
        <v>7</v>
      </c>
      <c r="D437" s="177">
        <v>7</v>
      </c>
      <c r="E437" s="178"/>
      <c r="F437" s="179"/>
      <c r="G437" s="179"/>
      <c r="H437" s="179"/>
      <c r="I437" s="176"/>
      <c r="J437" s="411" t="e">
        <f>J438</f>
        <v>#REF!</v>
      </c>
      <c r="K437" s="411" t="e">
        <f>K438</f>
        <v>#REF!</v>
      </c>
      <c r="L437" s="411" t="e">
        <f>L438</f>
        <v>#REF!</v>
      </c>
      <c r="M437" s="250"/>
      <c r="N437" s="250"/>
      <c r="O437" s="250"/>
    </row>
    <row r="438" spans="1:12" s="103" customFormat="1" ht="18.75">
      <c r="A438" s="30" t="s">
        <v>248</v>
      </c>
      <c r="B438" s="31">
        <v>27</v>
      </c>
      <c r="C438" s="49">
        <v>7</v>
      </c>
      <c r="D438" s="49">
        <v>7</v>
      </c>
      <c r="E438" s="180" t="s">
        <v>431</v>
      </c>
      <c r="F438" s="181" t="s">
        <v>433</v>
      </c>
      <c r="G438" s="181" t="s">
        <v>463</v>
      </c>
      <c r="H438" s="181" t="s">
        <v>513</v>
      </c>
      <c r="I438" s="36"/>
      <c r="J438" s="412" t="e">
        <f>J439+J456</f>
        <v>#REF!</v>
      </c>
      <c r="K438" s="412" t="e">
        <f>K439+K456</f>
        <v>#REF!</v>
      </c>
      <c r="L438" s="412" t="e">
        <f>L439+L456</f>
        <v>#REF!</v>
      </c>
    </row>
    <row r="439" spans="1:12" s="103" customFormat="1" ht="18.75">
      <c r="A439" s="58" t="s">
        <v>505</v>
      </c>
      <c r="B439" s="31">
        <v>27</v>
      </c>
      <c r="C439" s="49">
        <v>7</v>
      </c>
      <c r="D439" s="49">
        <v>7</v>
      </c>
      <c r="E439" s="180" t="s">
        <v>431</v>
      </c>
      <c r="F439" s="181" t="s">
        <v>436</v>
      </c>
      <c r="G439" s="181" t="s">
        <v>463</v>
      </c>
      <c r="H439" s="181" t="s">
        <v>513</v>
      </c>
      <c r="I439" s="36"/>
      <c r="J439" s="412" t="e">
        <f>J440+J445+J448+J451</f>
        <v>#REF!</v>
      </c>
      <c r="K439" s="412" t="e">
        <f>K440+K445+K448+K451</f>
        <v>#REF!</v>
      </c>
      <c r="L439" s="412" t="e">
        <f>L440+L445+L448+L451</f>
        <v>#REF!</v>
      </c>
    </row>
    <row r="440" spans="1:12" s="103" customFormat="1" ht="31.5">
      <c r="A440" s="245" t="s">
        <v>883</v>
      </c>
      <c r="B440" s="31">
        <v>27</v>
      </c>
      <c r="C440" s="49">
        <v>7</v>
      </c>
      <c r="D440" s="49">
        <v>7</v>
      </c>
      <c r="E440" s="180" t="s">
        <v>431</v>
      </c>
      <c r="F440" s="181" t="s">
        <v>436</v>
      </c>
      <c r="G440" s="181" t="s">
        <v>435</v>
      </c>
      <c r="H440" s="181" t="s">
        <v>513</v>
      </c>
      <c r="I440" s="31"/>
      <c r="J440" s="413" t="e">
        <f>J441+J443</f>
        <v>#REF!</v>
      </c>
      <c r="K440" s="413" t="e">
        <f>K441+K443</f>
        <v>#REF!</v>
      </c>
      <c r="L440" s="413" t="e">
        <f>L441+L443</f>
        <v>#REF!</v>
      </c>
    </row>
    <row r="441" spans="1:12" s="103" customFormat="1" ht="18.75">
      <c r="A441" s="30" t="s">
        <v>870</v>
      </c>
      <c r="B441" s="31">
        <v>27</v>
      </c>
      <c r="C441" s="49">
        <v>7</v>
      </c>
      <c r="D441" s="49">
        <v>7</v>
      </c>
      <c r="E441" s="180" t="s">
        <v>431</v>
      </c>
      <c r="F441" s="181" t="s">
        <v>436</v>
      </c>
      <c r="G441" s="181" t="s">
        <v>435</v>
      </c>
      <c r="H441" s="181" t="s">
        <v>871</v>
      </c>
      <c r="I441" s="31" t="s">
        <v>514</v>
      </c>
      <c r="J441" s="413" t="e">
        <f>J442</f>
        <v>#REF!</v>
      </c>
      <c r="K441" s="413" t="e">
        <f>K442</f>
        <v>#REF!</v>
      </c>
      <c r="L441" s="413" t="e">
        <f>L442</f>
        <v>#REF!</v>
      </c>
    </row>
    <row r="442" spans="1:12" s="103" customFormat="1" ht="18.75">
      <c r="A442" s="30" t="s">
        <v>613</v>
      </c>
      <c r="B442" s="31">
        <v>27</v>
      </c>
      <c r="C442" s="49">
        <v>7</v>
      </c>
      <c r="D442" s="49">
        <v>7</v>
      </c>
      <c r="E442" s="180" t="s">
        <v>431</v>
      </c>
      <c r="F442" s="181" t="s">
        <v>436</v>
      </c>
      <c r="G442" s="181" t="s">
        <v>435</v>
      </c>
      <c r="H442" s="181" t="s">
        <v>871</v>
      </c>
      <c r="I442" s="31">
        <v>610</v>
      </c>
      <c r="J442" s="413" t="e">
        <f>'Приложение 4'!#REF!</f>
        <v>#REF!</v>
      </c>
      <c r="K442" s="413" t="e">
        <f>'Приложение 4'!#REF!</f>
        <v>#REF!</v>
      </c>
      <c r="L442" s="413" t="e">
        <f>'Приложение 4'!#REF!</f>
        <v>#REF!</v>
      </c>
    </row>
    <row r="443" spans="1:12" s="103" customFormat="1" ht="31.5">
      <c r="A443" s="246" t="s">
        <v>840</v>
      </c>
      <c r="B443" s="31"/>
      <c r="C443" s="59">
        <v>7</v>
      </c>
      <c r="D443" s="49">
        <v>7</v>
      </c>
      <c r="E443" s="180" t="s">
        <v>431</v>
      </c>
      <c r="F443" s="181" t="s">
        <v>436</v>
      </c>
      <c r="G443" s="181" t="s">
        <v>435</v>
      </c>
      <c r="H443" s="181" t="s">
        <v>839</v>
      </c>
      <c r="I443" s="31"/>
      <c r="J443" s="413" t="e">
        <f>J444</f>
        <v>#REF!</v>
      </c>
      <c r="K443" s="413">
        <f>K444</f>
        <v>0</v>
      </c>
      <c r="L443" s="413">
        <f>L444</f>
        <v>0</v>
      </c>
    </row>
    <row r="444" spans="1:12" s="103" customFormat="1" ht="18.75">
      <c r="A444" s="246" t="s">
        <v>613</v>
      </c>
      <c r="B444" s="31"/>
      <c r="C444" s="59">
        <v>7</v>
      </c>
      <c r="D444" s="49">
        <v>7</v>
      </c>
      <c r="E444" s="180" t="s">
        <v>431</v>
      </c>
      <c r="F444" s="181" t="s">
        <v>436</v>
      </c>
      <c r="G444" s="181" t="s">
        <v>435</v>
      </c>
      <c r="H444" s="181" t="s">
        <v>839</v>
      </c>
      <c r="I444" s="31">
        <v>610</v>
      </c>
      <c r="J444" s="413" t="e">
        <f>'Приложение 4'!#REF!</f>
        <v>#REF!</v>
      </c>
      <c r="K444" s="413">
        <v>0</v>
      </c>
      <c r="L444" s="413">
        <v>0</v>
      </c>
    </row>
    <row r="445" spans="1:12" s="103" customFormat="1" ht="18.75">
      <c r="A445" s="246" t="s">
        <v>251</v>
      </c>
      <c r="B445" s="31">
        <v>27</v>
      </c>
      <c r="C445" s="59">
        <v>7</v>
      </c>
      <c r="D445" s="49">
        <v>7</v>
      </c>
      <c r="E445" s="180" t="s">
        <v>431</v>
      </c>
      <c r="F445" s="181" t="s">
        <v>436</v>
      </c>
      <c r="G445" s="181" t="s">
        <v>472</v>
      </c>
      <c r="H445" s="181" t="s">
        <v>513</v>
      </c>
      <c r="I445" s="31"/>
      <c r="J445" s="413" t="e">
        <f aca="true" t="shared" si="31" ref="J445:L446">J446</f>
        <v>#REF!</v>
      </c>
      <c r="K445" s="413" t="e">
        <f t="shared" si="31"/>
        <v>#REF!</v>
      </c>
      <c r="L445" s="413" t="e">
        <f t="shared" si="31"/>
        <v>#REF!</v>
      </c>
    </row>
    <row r="446" spans="1:12" s="103" customFormat="1" ht="18.75">
      <c r="A446" s="246" t="s">
        <v>879</v>
      </c>
      <c r="B446" s="31">
        <v>27</v>
      </c>
      <c r="C446" s="59">
        <v>7</v>
      </c>
      <c r="D446" s="49">
        <v>7</v>
      </c>
      <c r="E446" s="180" t="s">
        <v>431</v>
      </c>
      <c r="F446" s="181" t="s">
        <v>436</v>
      </c>
      <c r="G446" s="181" t="s">
        <v>472</v>
      </c>
      <c r="H446" s="181" t="s">
        <v>871</v>
      </c>
      <c r="I446" s="31"/>
      <c r="J446" s="413" t="e">
        <f t="shared" si="31"/>
        <v>#REF!</v>
      </c>
      <c r="K446" s="413" t="e">
        <f t="shared" si="31"/>
        <v>#REF!</v>
      </c>
      <c r="L446" s="413" t="e">
        <f t="shared" si="31"/>
        <v>#REF!</v>
      </c>
    </row>
    <row r="447" spans="1:12" s="103" customFormat="1" ht="18.75">
      <c r="A447" s="246" t="s">
        <v>613</v>
      </c>
      <c r="B447" s="31">
        <v>27</v>
      </c>
      <c r="C447" s="59">
        <v>7</v>
      </c>
      <c r="D447" s="49">
        <v>7</v>
      </c>
      <c r="E447" s="180" t="s">
        <v>431</v>
      </c>
      <c r="F447" s="181" t="s">
        <v>436</v>
      </c>
      <c r="G447" s="181" t="s">
        <v>472</v>
      </c>
      <c r="H447" s="181" t="s">
        <v>871</v>
      </c>
      <c r="I447" s="31">
        <v>610</v>
      </c>
      <c r="J447" s="413" t="e">
        <f>'Приложение 4'!#REF!</f>
        <v>#REF!</v>
      </c>
      <c r="K447" s="413" t="e">
        <f>'Приложение 4'!#REF!</f>
        <v>#REF!</v>
      </c>
      <c r="L447" s="413" t="e">
        <f>'Приложение 4'!#REF!</f>
        <v>#REF!</v>
      </c>
    </row>
    <row r="448" spans="1:12" s="103" customFormat="1" ht="18.75">
      <c r="A448" s="246" t="s">
        <v>884</v>
      </c>
      <c r="B448" s="31">
        <v>27</v>
      </c>
      <c r="C448" s="59">
        <v>7</v>
      </c>
      <c r="D448" s="49">
        <v>7</v>
      </c>
      <c r="E448" s="180" t="s">
        <v>431</v>
      </c>
      <c r="F448" s="181" t="s">
        <v>436</v>
      </c>
      <c r="G448" s="181" t="s">
        <v>473</v>
      </c>
      <c r="H448" s="181" t="s">
        <v>513</v>
      </c>
      <c r="I448" s="31"/>
      <c r="J448" s="413" t="e">
        <f aca="true" t="shared" si="32" ref="J448:L449">J449</f>
        <v>#REF!</v>
      </c>
      <c r="K448" s="413" t="e">
        <f t="shared" si="32"/>
        <v>#REF!</v>
      </c>
      <c r="L448" s="413" t="e">
        <f t="shared" si="32"/>
        <v>#REF!</v>
      </c>
    </row>
    <row r="449" spans="1:12" s="103" customFormat="1" ht="18.75">
      <c r="A449" s="246" t="s">
        <v>879</v>
      </c>
      <c r="B449" s="31">
        <v>27</v>
      </c>
      <c r="C449" s="59">
        <v>7</v>
      </c>
      <c r="D449" s="49">
        <v>7</v>
      </c>
      <c r="E449" s="180" t="s">
        <v>431</v>
      </c>
      <c r="F449" s="181" t="s">
        <v>436</v>
      </c>
      <c r="G449" s="181" t="s">
        <v>473</v>
      </c>
      <c r="H449" s="181" t="s">
        <v>871</v>
      </c>
      <c r="I449" s="31"/>
      <c r="J449" s="413" t="e">
        <f t="shared" si="32"/>
        <v>#REF!</v>
      </c>
      <c r="K449" s="413" t="e">
        <f t="shared" si="32"/>
        <v>#REF!</v>
      </c>
      <c r="L449" s="413" t="e">
        <f t="shared" si="32"/>
        <v>#REF!</v>
      </c>
    </row>
    <row r="450" spans="1:12" s="103" customFormat="1" ht="18.75">
      <c r="A450" s="246" t="s">
        <v>613</v>
      </c>
      <c r="B450" s="31">
        <v>27</v>
      </c>
      <c r="C450" s="59">
        <v>7</v>
      </c>
      <c r="D450" s="49">
        <v>7</v>
      </c>
      <c r="E450" s="180" t="s">
        <v>431</v>
      </c>
      <c r="F450" s="181" t="s">
        <v>436</v>
      </c>
      <c r="G450" s="181" t="s">
        <v>473</v>
      </c>
      <c r="H450" s="181" t="s">
        <v>871</v>
      </c>
      <c r="I450" s="31">
        <v>610</v>
      </c>
      <c r="J450" s="413" t="e">
        <f>'Приложение 4'!#REF!</f>
        <v>#REF!</v>
      </c>
      <c r="K450" s="413" t="e">
        <f>'Приложение 4'!#REF!</f>
        <v>#REF!</v>
      </c>
      <c r="L450" s="413" t="e">
        <f>'Приложение 4'!#REF!</f>
        <v>#REF!</v>
      </c>
    </row>
    <row r="451" spans="1:12" s="103" customFormat="1" ht="18.75">
      <c r="A451" s="246" t="s">
        <v>252</v>
      </c>
      <c r="B451" s="31">
        <v>27</v>
      </c>
      <c r="C451" s="59">
        <v>7</v>
      </c>
      <c r="D451" s="49">
        <v>7</v>
      </c>
      <c r="E451" s="180" t="s">
        <v>431</v>
      </c>
      <c r="F451" s="181" t="s">
        <v>436</v>
      </c>
      <c r="G451" s="181" t="s">
        <v>468</v>
      </c>
      <c r="H451" s="181" t="s">
        <v>513</v>
      </c>
      <c r="I451" s="31"/>
      <c r="J451" s="413" t="e">
        <f>J452+J454</f>
        <v>#REF!</v>
      </c>
      <c r="K451" s="413" t="e">
        <f>K452+K454</f>
        <v>#REF!</v>
      </c>
      <c r="L451" s="413" t="e">
        <f>L452+L454</f>
        <v>#REF!</v>
      </c>
    </row>
    <row r="452" spans="1:12" s="103" customFormat="1" ht="18.75">
      <c r="A452" s="246" t="s">
        <v>243</v>
      </c>
      <c r="B452" s="31">
        <v>27</v>
      </c>
      <c r="C452" s="59">
        <v>7</v>
      </c>
      <c r="D452" s="49">
        <v>7</v>
      </c>
      <c r="E452" s="180" t="s">
        <v>431</v>
      </c>
      <c r="F452" s="181" t="s">
        <v>436</v>
      </c>
      <c r="G452" s="181" t="s">
        <v>468</v>
      </c>
      <c r="H452" s="181" t="s">
        <v>571</v>
      </c>
      <c r="I452" s="31"/>
      <c r="J452" s="413" t="e">
        <f>J453</f>
        <v>#REF!</v>
      </c>
      <c r="K452" s="413" t="e">
        <f>K453</f>
        <v>#REF!</v>
      </c>
      <c r="L452" s="413" t="e">
        <f>L453</f>
        <v>#REF!</v>
      </c>
    </row>
    <row r="453" spans="1:12" s="103" customFormat="1" ht="18.75">
      <c r="A453" s="246" t="s">
        <v>611</v>
      </c>
      <c r="B453" s="31">
        <v>27</v>
      </c>
      <c r="C453" s="59">
        <v>7</v>
      </c>
      <c r="D453" s="49">
        <v>7</v>
      </c>
      <c r="E453" s="180" t="s">
        <v>431</v>
      </c>
      <c r="F453" s="181" t="s">
        <v>436</v>
      </c>
      <c r="G453" s="181" t="s">
        <v>468</v>
      </c>
      <c r="H453" s="181" t="s">
        <v>571</v>
      </c>
      <c r="I453" s="31">
        <v>240</v>
      </c>
      <c r="J453" s="413" t="e">
        <f>'Приложение 4'!#REF!</f>
        <v>#REF!</v>
      </c>
      <c r="K453" s="413" t="e">
        <f>'Приложение 4'!#REF!</f>
        <v>#REF!</v>
      </c>
      <c r="L453" s="413" t="e">
        <f>'Приложение 4'!#REF!</f>
        <v>#REF!</v>
      </c>
    </row>
    <row r="454" spans="1:12" s="103" customFormat="1" ht="18.75">
      <c r="A454" s="203" t="s">
        <v>870</v>
      </c>
      <c r="B454" s="31">
        <v>27</v>
      </c>
      <c r="C454" s="59">
        <v>7</v>
      </c>
      <c r="D454" s="49">
        <v>7</v>
      </c>
      <c r="E454" s="180" t="s">
        <v>431</v>
      </c>
      <c r="F454" s="181" t="s">
        <v>436</v>
      </c>
      <c r="G454" s="181" t="s">
        <v>468</v>
      </c>
      <c r="H454" s="181" t="s">
        <v>871</v>
      </c>
      <c r="I454" s="31"/>
      <c r="J454" s="413" t="e">
        <f>J455</f>
        <v>#REF!</v>
      </c>
      <c r="K454" s="413" t="e">
        <f>K455</f>
        <v>#REF!</v>
      </c>
      <c r="L454" s="413" t="e">
        <f>L455</f>
        <v>#REF!</v>
      </c>
    </row>
    <row r="455" spans="1:12" s="103" customFormat="1" ht="18.75">
      <c r="A455" s="247" t="s">
        <v>613</v>
      </c>
      <c r="B455" s="31">
        <v>27</v>
      </c>
      <c r="C455" s="59">
        <v>7</v>
      </c>
      <c r="D455" s="49">
        <v>7</v>
      </c>
      <c r="E455" s="180" t="s">
        <v>431</v>
      </c>
      <c r="F455" s="181" t="s">
        <v>436</v>
      </c>
      <c r="G455" s="181" t="s">
        <v>468</v>
      </c>
      <c r="H455" s="181" t="s">
        <v>871</v>
      </c>
      <c r="I455" s="31">
        <v>610</v>
      </c>
      <c r="J455" s="413" t="e">
        <f>'Приложение 4'!#REF!</f>
        <v>#REF!</v>
      </c>
      <c r="K455" s="413" t="e">
        <f>'Приложение 4'!#REF!</f>
        <v>#REF!</v>
      </c>
      <c r="L455" s="413" t="e">
        <f>'Приложение 4'!#REF!</f>
        <v>#REF!</v>
      </c>
    </row>
    <row r="456" spans="1:12" s="103" customFormat="1" ht="18.75" hidden="1">
      <c r="A456" s="248" t="s">
        <v>551</v>
      </c>
      <c r="B456" s="31">
        <v>27</v>
      </c>
      <c r="C456" s="59">
        <v>7</v>
      </c>
      <c r="D456" s="49">
        <v>7</v>
      </c>
      <c r="E456" s="180" t="s">
        <v>431</v>
      </c>
      <c r="F456" s="181" t="s">
        <v>429</v>
      </c>
      <c r="G456" s="181" t="s">
        <v>463</v>
      </c>
      <c r="H456" s="181" t="s">
        <v>513</v>
      </c>
      <c r="I456" s="31"/>
      <c r="J456" s="413" t="e">
        <f>J457</f>
        <v>#REF!</v>
      </c>
      <c r="K456" s="413" t="e">
        <f>K457</f>
        <v>#REF!</v>
      </c>
      <c r="L456" s="413" t="e">
        <f>L457</f>
        <v>#REF!</v>
      </c>
    </row>
    <row r="457" spans="1:12" s="103" customFormat="1" ht="18.75" hidden="1">
      <c r="A457" s="249" t="s">
        <v>253</v>
      </c>
      <c r="B457" s="31">
        <v>27</v>
      </c>
      <c r="C457" s="59">
        <v>7</v>
      </c>
      <c r="D457" s="49">
        <v>7</v>
      </c>
      <c r="E457" s="180" t="s">
        <v>431</v>
      </c>
      <c r="F457" s="181" t="s">
        <v>429</v>
      </c>
      <c r="G457" s="181" t="s">
        <v>437</v>
      </c>
      <c r="H457" s="181" t="s">
        <v>513</v>
      </c>
      <c r="I457" s="31"/>
      <c r="J457" s="413" t="e">
        <f>J458+J460</f>
        <v>#REF!</v>
      </c>
      <c r="K457" s="413" t="e">
        <f>K458+K460</f>
        <v>#REF!</v>
      </c>
      <c r="L457" s="413" t="e">
        <f>L458+L460</f>
        <v>#REF!</v>
      </c>
    </row>
    <row r="458" spans="1:12" s="103" customFormat="1" ht="63" hidden="1">
      <c r="A458" s="249" t="s">
        <v>181</v>
      </c>
      <c r="B458" s="31">
        <v>27</v>
      </c>
      <c r="C458" s="59">
        <v>7</v>
      </c>
      <c r="D458" s="49">
        <v>7</v>
      </c>
      <c r="E458" s="180" t="s">
        <v>431</v>
      </c>
      <c r="F458" s="181" t="s">
        <v>429</v>
      </c>
      <c r="G458" s="181" t="s">
        <v>437</v>
      </c>
      <c r="H458" s="181" t="s">
        <v>657</v>
      </c>
      <c r="I458" s="31"/>
      <c r="J458" s="413">
        <f>J459</f>
        <v>0</v>
      </c>
      <c r="K458" s="413">
        <f>K459</f>
        <v>0</v>
      </c>
      <c r="L458" s="413">
        <f>L459</f>
        <v>0</v>
      </c>
    </row>
    <row r="459" spans="1:12" s="103" customFormat="1" ht="18.75" hidden="1">
      <c r="A459" s="245" t="s">
        <v>617</v>
      </c>
      <c r="B459" s="31">
        <v>27</v>
      </c>
      <c r="C459" s="59">
        <v>7</v>
      </c>
      <c r="D459" s="49">
        <v>7</v>
      </c>
      <c r="E459" s="180" t="s">
        <v>431</v>
      </c>
      <c r="F459" s="181" t="s">
        <v>429</v>
      </c>
      <c r="G459" s="181" t="s">
        <v>437</v>
      </c>
      <c r="H459" s="181" t="s">
        <v>657</v>
      </c>
      <c r="I459" s="31">
        <v>320</v>
      </c>
      <c r="J459" s="413">
        <v>0</v>
      </c>
      <c r="K459" s="413">
        <v>0</v>
      </c>
      <c r="L459" s="413">
        <v>0</v>
      </c>
    </row>
    <row r="460" spans="1:12" s="103" customFormat="1" ht="63" hidden="1">
      <c r="A460" s="203" t="s">
        <v>182</v>
      </c>
      <c r="B460" s="31">
        <v>27</v>
      </c>
      <c r="C460" s="59">
        <v>7</v>
      </c>
      <c r="D460" s="49">
        <v>7</v>
      </c>
      <c r="E460" s="180" t="s">
        <v>431</v>
      </c>
      <c r="F460" s="181" t="s">
        <v>429</v>
      </c>
      <c r="G460" s="181" t="s">
        <v>437</v>
      </c>
      <c r="H460" s="181" t="s">
        <v>317</v>
      </c>
      <c r="I460" s="31"/>
      <c r="J460" s="413" t="e">
        <f>J461</f>
        <v>#REF!</v>
      </c>
      <c r="K460" s="413" t="e">
        <f>K461</f>
        <v>#REF!</v>
      </c>
      <c r="L460" s="413" t="e">
        <f>L461</f>
        <v>#REF!</v>
      </c>
    </row>
    <row r="461" spans="1:15" s="239" customFormat="1" ht="18.75" hidden="1">
      <c r="A461" s="203" t="s">
        <v>617</v>
      </c>
      <c r="B461" s="31">
        <v>27</v>
      </c>
      <c r="C461" s="59">
        <v>7</v>
      </c>
      <c r="D461" s="49">
        <v>7</v>
      </c>
      <c r="E461" s="180" t="s">
        <v>431</v>
      </c>
      <c r="F461" s="181" t="s">
        <v>429</v>
      </c>
      <c r="G461" s="181" t="s">
        <v>437</v>
      </c>
      <c r="H461" s="181" t="s">
        <v>317</v>
      </c>
      <c r="I461" s="31">
        <v>320</v>
      </c>
      <c r="J461" s="413" t="e">
        <f>'Приложение 4'!#REF!</f>
        <v>#REF!</v>
      </c>
      <c r="K461" s="413" t="e">
        <f>'Приложение 4'!#REF!</f>
        <v>#REF!</v>
      </c>
      <c r="L461" s="413" t="e">
        <f>'Приложение 4'!#REF!</f>
        <v>#REF!</v>
      </c>
      <c r="M461" s="103"/>
      <c r="N461" s="103"/>
      <c r="O461" s="103"/>
    </row>
    <row r="462" spans="1:15" ht="18.75">
      <c r="A462" s="235" t="s">
        <v>409</v>
      </c>
      <c r="B462" s="242">
        <v>663</v>
      </c>
      <c r="C462" s="243">
        <v>7</v>
      </c>
      <c r="D462" s="177">
        <v>9</v>
      </c>
      <c r="E462" s="178"/>
      <c r="F462" s="179"/>
      <c r="G462" s="179"/>
      <c r="H462" s="179"/>
      <c r="I462" s="35"/>
      <c r="J462" s="418" t="e">
        <f>J463+J473+J515+J512</f>
        <v>#REF!</v>
      </c>
      <c r="K462" s="418" t="e">
        <f>K463+K473+K515+K512</f>
        <v>#REF!</v>
      </c>
      <c r="L462" s="418" t="e">
        <f>L463+L473+L515+L512</f>
        <v>#REF!</v>
      </c>
      <c r="M462" s="239"/>
      <c r="N462" s="239"/>
      <c r="O462" s="239"/>
    </row>
    <row r="463" spans="1:12" ht="31.5">
      <c r="A463" s="30" t="s">
        <v>674</v>
      </c>
      <c r="B463" s="36">
        <v>663</v>
      </c>
      <c r="C463" s="49">
        <v>7</v>
      </c>
      <c r="D463" s="49">
        <v>9</v>
      </c>
      <c r="E463" s="180" t="s">
        <v>472</v>
      </c>
      <c r="F463" s="181" t="s">
        <v>433</v>
      </c>
      <c r="G463" s="181" t="s">
        <v>463</v>
      </c>
      <c r="H463" s="181" t="s">
        <v>513</v>
      </c>
      <c r="I463" s="36"/>
      <c r="J463" s="412" t="e">
        <f>J464+J467+J470</f>
        <v>#REF!</v>
      </c>
      <c r="K463" s="412" t="e">
        <f>K464+K467+K470</f>
        <v>#REF!</v>
      </c>
      <c r="L463" s="412" t="e">
        <f>L464+L467+L470</f>
        <v>#REF!</v>
      </c>
    </row>
    <row r="464" spans="1:12" ht="31.5">
      <c r="A464" s="30" t="s">
        <v>226</v>
      </c>
      <c r="B464" s="36">
        <v>663</v>
      </c>
      <c r="C464" s="49">
        <v>7</v>
      </c>
      <c r="D464" s="49">
        <v>9</v>
      </c>
      <c r="E464" s="180" t="s">
        <v>472</v>
      </c>
      <c r="F464" s="181" t="s">
        <v>433</v>
      </c>
      <c r="G464" s="181" t="s">
        <v>435</v>
      </c>
      <c r="H464" s="181" t="s">
        <v>513</v>
      </c>
      <c r="I464" s="36"/>
      <c r="J464" s="412" t="e">
        <f aca="true" t="shared" si="33" ref="J464:L465">J465</f>
        <v>#REF!</v>
      </c>
      <c r="K464" s="412" t="e">
        <f t="shared" si="33"/>
        <v>#REF!</v>
      </c>
      <c r="L464" s="412" t="e">
        <f t="shared" si="33"/>
        <v>#REF!</v>
      </c>
    </row>
    <row r="465" spans="1:12" ht="31.5">
      <c r="A465" s="21" t="s">
        <v>225</v>
      </c>
      <c r="B465" s="22">
        <v>663</v>
      </c>
      <c r="C465" s="23">
        <v>7</v>
      </c>
      <c r="D465" s="23">
        <v>9</v>
      </c>
      <c r="E465" s="24" t="s">
        <v>472</v>
      </c>
      <c r="F465" s="195" t="s">
        <v>433</v>
      </c>
      <c r="G465" s="195" t="s">
        <v>435</v>
      </c>
      <c r="H465" s="195" t="s">
        <v>183</v>
      </c>
      <c r="I465" s="22"/>
      <c r="J465" s="417" t="e">
        <f t="shared" si="33"/>
        <v>#REF!</v>
      </c>
      <c r="K465" s="417" t="e">
        <f t="shared" si="33"/>
        <v>#REF!</v>
      </c>
      <c r="L465" s="417" t="e">
        <f t="shared" si="33"/>
        <v>#REF!</v>
      </c>
    </row>
    <row r="466" spans="1:12" ht="18.75">
      <c r="A466" s="21" t="s">
        <v>611</v>
      </c>
      <c r="B466" s="22">
        <v>663</v>
      </c>
      <c r="C466" s="23">
        <v>7</v>
      </c>
      <c r="D466" s="23">
        <v>9</v>
      </c>
      <c r="E466" s="24" t="s">
        <v>472</v>
      </c>
      <c r="F466" s="195" t="s">
        <v>433</v>
      </c>
      <c r="G466" s="195" t="s">
        <v>435</v>
      </c>
      <c r="H466" s="195" t="s">
        <v>183</v>
      </c>
      <c r="I466" s="22">
        <v>240</v>
      </c>
      <c r="J466" s="417" t="e">
        <f>'Приложение 4'!#REF!</f>
        <v>#REF!</v>
      </c>
      <c r="K466" s="417" t="e">
        <f>'Приложение 4'!#REF!</f>
        <v>#REF!</v>
      </c>
      <c r="L466" s="417" t="e">
        <f>'Приложение 4'!#REF!</f>
        <v>#REF!</v>
      </c>
    </row>
    <row r="467" spans="1:12" ht="18.75">
      <c r="A467" s="21" t="s">
        <v>223</v>
      </c>
      <c r="B467" s="22">
        <v>663</v>
      </c>
      <c r="C467" s="23">
        <v>7</v>
      </c>
      <c r="D467" s="23">
        <v>9</v>
      </c>
      <c r="E467" s="24" t="s">
        <v>472</v>
      </c>
      <c r="F467" s="195" t="s">
        <v>433</v>
      </c>
      <c r="G467" s="195" t="s">
        <v>473</v>
      </c>
      <c r="H467" s="195" t="s">
        <v>513</v>
      </c>
      <c r="I467" s="22"/>
      <c r="J467" s="417" t="e">
        <f>J469</f>
        <v>#REF!</v>
      </c>
      <c r="K467" s="417" t="e">
        <f>K469</f>
        <v>#REF!</v>
      </c>
      <c r="L467" s="417" t="e">
        <f>L469</f>
        <v>#REF!</v>
      </c>
    </row>
    <row r="468" spans="1:12" ht="31.5">
      <c r="A468" s="21" t="s">
        <v>225</v>
      </c>
      <c r="B468" s="22"/>
      <c r="C468" s="23">
        <v>7</v>
      </c>
      <c r="D468" s="23">
        <v>9</v>
      </c>
      <c r="E468" s="24" t="s">
        <v>472</v>
      </c>
      <c r="F468" s="195" t="s">
        <v>433</v>
      </c>
      <c r="G468" s="195" t="s">
        <v>473</v>
      </c>
      <c r="H468" s="195" t="s">
        <v>183</v>
      </c>
      <c r="I468" s="22"/>
      <c r="J468" s="417" t="e">
        <f>J469</f>
        <v>#REF!</v>
      </c>
      <c r="K468" s="417" t="e">
        <f>K469</f>
        <v>#REF!</v>
      </c>
      <c r="L468" s="417" t="e">
        <f>L469</f>
        <v>#REF!</v>
      </c>
    </row>
    <row r="469" spans="1:12" ht="18.75">
      <c r="A469" s="21" t="s">
        <v>611</v>
      </c>
      <c r="B469" s="22">
        <v>663</v>
      </c>
      <c r="C469" s="23">
        <v>7</v>
      </c>
      <c r="D469" s="23">
        <v>9</v>
      </c>
      <c r="E469" s="24" t="s">
        <v>472</v>
      </c>
      <c r="F469" s="195" t="s">
        <v>433</v>
      </c>
      <c r="G469" s="195" t="s">
        <v>473</v>
      </c>
      <c r="H469" s="195" t="s">
        <v>183</v>
      </c>
      <c r="I469" s="22">
        <v>240</v>
      </c>
      <c r="J469" s="417" t="e">
        <f>'Приложение 4'!#REF!</f>
        <v>#REF!</v>
      </c>
      <c r="K469" s="417" t="e">
        <f>'Приложение 4'!#REF!</f>
        <v>#REF!</v>
      </c>
      <c r="L469" s="417" t="e">
        <f>'Приложение 4'!#REF!</f>
        <v>#REF!</v>
      </c>
    </row>
    <row r="470" spans="1:12" ht="31.5">
      <c r="A470" s="21" t="s">
        <v>227</v>
      </c>
      <c r="B470" s="22">
        <v>663</v>
      </c>
      <c r="C470" s="23">
        <v>7</v>
      </c>
      <c r="D470" s="23">
        <v>9</v>
      </c>
      <c r="E470" s="24" t="s">
        <v>472</v>
      </c>
      <c r="F470" s="195" t="s">
        <v>433</v>
      </c>
      <c r="G470" s="195" t="s">
        <v>468</v>
      </c>
      <c r="H470" s="195" t="s">
        <v>513</v>
      </c>
      <c r="I470" s="22"/>
      <c r="J470" s="417" t="e">
        <f>J472</f>
        <v>#REF!</v>
      </c>
      <c r="K470" s="417" t="e">
        <f>K472</f>
        <v>#REF!</v>
      </c>
      <c r="L470" s="417" t="e">
        <f>L472</f>
        <v>#REF!</v>
      </c>
    </row>
    <row r="471" spans="1:12" ht="31.5">
      <c r="A471" s="21" t="s">
        <v>225</v>
      </c>
      <c r="B471" s="22"/>
      <c r="C471" s="23">
        <v>7</v>
      </c>
      <c r="D471" s="23">
        <v>9</v>
      </c>
      <c r="E471" s="24" t="s">
        <v>472</v>
      </c>
      <c r="F471" s="195" t="s">
        <v>433</v>
      </c>
      <c r="G471" s="195" t="s">
        <v>468</v>
      </c>
      <c r="H471" s="195" t="s">
        <v>183</v>
      </c>
      <c r="I471" s="22"/>
      <c r="J471" s="417" t="e">
        <f>J472</f>
        <v>#REF!</v>
      </c>
      <c r="K471" s="417" t="e">
        <f>K472</f>
        <v>#REF!</v>
      </c>
      <c r="L471" s="417" t="e">
        <f>L472</f>
        <v>#REF!</v>
      </c>
    </row>
    <row r="472" spans="1:12" ht="18.75">
      <c r="A472" s="21" t="s">
        <v>611</v>
      </c>
      <c r="B472" s="22">
        <v>663</v>
      </c>
      <c r="C472" s="23">
        <v>7</v>
      </c>
      <c r="D472" s="23">
        <v>9</v>
      </c>
      <c r="E472" s="24" t="s">
        <v>472</v>
      </c>
      <c r="F472" s="195" t="s">
        <v>433</v>
      </c>
      <c r="G472" s="195" t="s">
        <v>468</v>
      </c>
      <c r="H472" s="195" t="s">
        <v>183</v>
      </c>
      <c r="I472" s="22">
        <v>240</v>
      </c>
      <c r="J472" s="417" t="e">
        <f>'Приложение 4'!#REF!</f>
        <v>#REF!</v>
      </c>
      <c r="K472" s="417" t="e">
        <f>'Приложение 4'!#REF!</f>
        <v>#REF!</v>
      </c>
      <c r="L472" s="417" t="e">
        <f>'Приложение 4'!#REF!</f>
        <v>#REF!</v>
      </c>
    </row>
    <row r="473" spans="1:12" ht="18.75">
      <c r="A473" s="69" t="s">
        <v>893</v>
      </c>
      <c r="B473" s="36">
        <v>663</v>
      </c>
      <c r="C473" s="49">
        <v>7</v>
      </c>
      <c r="D473" s="49">
        <v>9</v>
      </c>
      <c r="E473" s="180" t="s">
        <v>475</v>
      </c>
      <c r="F473" s="181" t="s">
        <v>433</v>
      </c>
      <c r="G473" s="181" t="s">
        <v>463</v>
      </c>
      <c r="H473" s="181" t="s">
        <v>513</v>
      </c>
      <c r="I473" s="36"/>
      <c r="J473" s="412" t="e">
        <f>J474+J477+J495+J503+J486</f>
        <v>#REF!</v>
      </c>
      <c r="K473" s="412" t="e">
        <f>K474+K477+K495+K503+K486</f>
        <v>#REF!</v>
      </c>
      <c r="L473" s="412" t="e">
        <f>L474+L477+L495+L503+L486</f>
        <v>#REF!</v>
      </c>
    </row>
    <row r="474" spans="1:12" ht="18.75">
      <c r="A474" s="51" t="s">
        <v>588</v>
      </c>
      <c r="B474" s="36">
        <v>663</v>
      </c>
      <c r="C474" s="49">
        <v>7</v>
      </c>
      <c r="D474" s="49">
        <v>9</v>
      </c>
      <c r="E474" s="180" t="s">
        <v>475</v>
      </c>
      <c r="F474" s="181" t="s">
        <v>433</v>
      </c>
      <c r="G474" s="181" t="s">
        <v>435</v>
      </c>
      <c r="H474" s="181" t="s">
        <v>513</v>
      </c>
      <c r="I474" s="36" t="s">
        <v>514</v>
      </c>
      <c r="J474" s="412" t="e">
        <f aca="true" t="shared" si="34" ref="J474:L475">J475</f>
        <v>#REF!</v>
      </c>
      <c r="K474" s="412" t="e">
        <f t="shared" si="34"/>
        <v>#REF!</v>
      </c>
      <c r="L474" s="412" t="e">
        <f t="shared" si="34"/>
        <v>#REF!</v>
      </c>
    </row>
    <row r="475" spans="1:12" ht="18.75">
      <c r="A475" s="65" t="s">
        <v>243</v>
      </c>
      <c r="B475" s="36">
        <v>663</v>
      </c>
      <c r="C475" s="49">
        <v>7</v>
      </c>
      <c r="D475" s="49">
        <v>9</v>
      </c>
      <c r="E475" s="180" t="s">
        <v>475</v>
      </c>
      <c r="F475" s="181" t="s">
        <v>433</v>
      </c>
      <c r="G475" s="181" t="s">
        <v>435</v>
      </c>
      <c r="H475" s="181" t="s">
        <v>571</v>
      </c>
      <c r="I475" s="36"/>
      <c r="J475" s="412" t="e">
        <f t="shared" si="34"/>
        <v>#REF!</v>
      </c>
      <c r="K475" s="412" t="e">
        <f t="shared" si="34"/>
        <v>#REF!</v>
      </c>
      <c r="L475" s="412" t="e">
        <f t="shared" si="34"/>
        <v>#REF!</v>
      </c>
    </row>
    <row r="476" spans="1:12" ht="18.75">
      <c r="A476" s="65" t="s">
        <v>611</v>
      </c>
      <c r="B476" s="36">
        <v>663</v>
      </c>
      <c r="C476" s="49">
        <v>7</v>
      </c>
      <c r="D476" s="49">
        <v>9</v>
      </c>
      <c r="E476" s="180" t="s">
        <v>475</v>
      </c>
      <c r="F476" s="181" t="s">
        <v>433</v>
      </c>
      <c r="G476" s="181" t="s">
        <v>435</v>
      </c>
      <c r="H476" s="181" t="s">
        <v>571</v>
      </c>
      <c r="I476" s="36">
        <v>240</v>
      </c>
      <c r="J476" s="412" t="e">
        <f>'Приложение 4'!#REF!</f>
        <v>#REF!</v>
      </c>
      <c r="K476" s="412" t="e">
        <f>'Приложение 4'!#REF!</f>
        <v>#REF!</v>
      </c>
      <c r="L476" s="412" t="e">
        <f>'Приложение 4'!#REF!</f>
        <v>#REF!</v>
      </c>
    </row>
    <row r="477" spans="1:12" ht="18.75">
      <c r="A477" s="58" t="s">
        <v>589</v>
      </c>
      <c r="B477" s="36">
        <v>663</v>
      </c>
      <c r="C477" s="49">
        <v>7</v>
      </c>
      <c r="D477" s="49">
        <v>9</v>
      </c>
      <c r="E477" s="180" t="s">
        <v>475</v>
      </c>
      <c r="F477" s="181" t="s">
        <v>433</v>
      </c>
      <c r="G477" s="181" t="s">
        <v>472</v>
      </c>
      <c r="H477" s="181" t="s">
        <v>513</v>
      </c>
      <c r="I477" s="36" t="s">
        <v>514</v>
      </c>
      <c r="J477" s="412" t="e">
        <f>J478+J480+J482+J484</f>
        <v>#REF!</v>
      </c>
      <c r="K477" s="412" t="e">
        <f>K478+K480</f>
        <v>#REF!</v>
      </c>
      <c r="L477" s="412" t="e">
        <f>L478+L480</f>
        <v>#REF!</v>
      </c>
    </row>
    <row r="478" spans="1:12" ht="18.75">
      <c r="A478" s="66" t="s">
        <v>243</v>
      </c>
      <c r="B478" s="36">
        <v>663</v>
      </c>
      <c r="C478" s="49">
        <v>7</v>
      </c>
      <c r="D478" s="49">
        <v>9</v>
      </c>
      <c r="E478" s="180" t="s">
        <v>475</v>
      </c>
      <c r="F478" s="181" t="s">
        <v>433</v>
      </c>
      <c r="G478" s="181" t="s">
        <v>472</v>
      </c>
      <c r="H478" s="181" t="s">
        <v>571</v>
      </c>
      <c r="I478" s="36"/>
      <c r="J478" s="412" t="e">
        <f>J479</f>
        <v>#REF!</v>
      </c>
      <c r="K478" s="412" t="e">
        <f>K479</f>
        <v>#REF!</v>
      </c>
      <c r="L478" s="412" t="e">
        <f>L479</f>
        <v>#REF!</v>
      </c>
    </row>
    <row r="479" spans="1:12" ht="18.75">
      <c r="A479" s="66" t="s">
        <v>611</v>
      </c>
      <c r="B479" s="36">
        <v>663</v>
      </c>
      <c r="C479" s="49">
        <v>7</v>
      </c>
      <c r="D479" s="49">
        <v>9</v>
      </c>
      <c r="E479" s="180" t="s">
        <v>475</v>
      </c>
      <c r="F479" s="181" t="s">
        <v>433</v>
      </c>
      <c r="G479" s="181" t="s">
        <v>472</v>
      </c>
      <c r="H479" s="181" t="s">
        <v>571</v>
      </c>
      <c r="I479" s="36">
        <v>240</v>
      </c>
      <c r="J479" s="412" t="e">
        <f>'Приложение 4'!#REF!</f>
        <v>#REF!</v>
      </c>
      <c r="K479" s="412" t="e">
        <f>'Приложение 4'!#REF!</f>
        <v>#REF!</v>
      </c>
      <c r="L479" s="412" t="e">
        <f>'Приложение 4'!#REF!</f>
        <v>#REF!</v>
      </c>
    </row>
    <row r="480" spans="1:12" ht="31.5">
      <c r="A480" s="67" t="s">
        <v>232</v>
      </c>
      <c r="B480" s="36">
        <v>663</v>
      </c>
      <c r="C480" s="49">
        <v>7</v>
      </c>
      <c r="D480" s="49">
        <v>9</v>
      </c>
      <c r="E480" s="180" t="s">
        <v>475</v>
      </c>
      <c r="F480" s="181" t="s">
        <v>433</v>
      </c>
      <c r="G480" s="181" t="s">
        <v>472</v>
      </c>
      <c r="H480" s="181" t="s">
        <v>231</v>
      </c>
      <c r="I480" s="36"/>
      <c r="J480" s="412" t="e">
        <f>J481</f>
        <v>#REF!</v>
      </c>
      <c r="K480" s="412" t="e">
        <f>K481</f>
        <v>#REF!</v>
      </c>
      <c r="L480" s="412" t="e">
        <f>L481</f>
        <v>#REF!</v>
      </c>
    </row>
    <row r="481" spans="1:12" ht="18.75">
      <c r="A481" s="67" t="s">
        <v>617</v>
      </c>
      <c r="B481" s="36">
        <v>663</v>
      </c>
      <c r="C481" s="49">
        <v>7</v>
      </c>
      <c r="D481" s="49">
        <v>9</v>
      </c>
      <c r="E481" s="180" t="s">
        <v>475</v>
      </c>
      <c r="F481" s="181" t="s">
        <v>433</v>
      </c>
      <c r="G481" s="181" t="s">
        <v>472</v>
      </c>
      <c r="H481" s="181" t="s">
        <v>231</v>
      </c>
      <c r="I481" s="36">
        <v>320</v>
      </c>
      <c r="J481" s="412" t="e">
        <f>'Приложение 4'!#REF!</f>
        <v>#REF!</v>
      </c>
      <c r="K481" s="412" t="e">
        <f>'Приложение 4'!#REF!</f>
        <v>#REF!</v>
      </c>
      <c r="L481" s="412" t="e">
        <f>'Приложение 4'!#REF!</f>
        <v>#REF!</v>
      </c>
    </row>
    <row r="482" spans="1:12" ht="18.75">
      <c r="A482" s="67" t="e">
        <f>'Приложение 4'!#REF!</f>
        <v>#REF!</v>
      </c>
      <c r="B482" s="36" t="e">
        <f>'Приложение 4'!#REF!</f>
        <v>#REF!</v>
      </c>
      <c r="C482" s="49" t="e">
        <f>'Приложение 4'!#REF!</f>
        <v>#REF!</v>
      </c>
      <c r="D482" s="49" t="e">
        <f>'Приложение 4'!#REF!</f>
        <v>#REF!</v>
      </c>
      <c r="E482" s="180" t="e">
        <f>'Приложение 4'!#REF!</f>
        <v>#REF!</v>
      </c>
      <c r="F482" s="181" t="e">
        <f>'Приложение 4'!#REF!</f>
        <v>#REF!</v>
      </c>
      <c r="G482" s="181" t="e">
        <f>'Приложение 4'!#REF!</f>
        <v>#REF!</v>
      </c>
      <c r="H482" s="181" t="e">
        <f>'Приложение 4'!#REF!</f>
        <v>#REF!</v>
      </c>
      <c r="I482" s="36" t="s">
        <v>514</v>
      </c>
      <c r="J482" s="412" t="e">
        <f>J483</f>
        <v>#REF!</v>
      </c>
      <c r="K482" s="412">
        <v>0</v>
      </c>
      <c r="L482" s="412">
        <v>0</v>
      </c>
    </row>
    <row r="483" spans="1:12" ht="18.75">
      <c r="A483" s="67" t="e">
        <f>'Приложение 4'!#REF!</f>
        <v>#REF!</v>
      </c>
      <c r="B483" s="36" t="e">
        <f>'Приложение 4'!#REF!</f>
        <v>#REF!</v>
      </c>
      <c r="C483" s="49" t="e">
        <f>'Приложение 4'!#REF!</f>
        <v>#REF!</v>
      </c>
      <c r="D483" s="49" t="e">
        <f>'Приложение 4'!#REF!</f>
        <v>#REF!</v>
      </c>
      <c r="E483" s="180" t="e">
        <f>'Приложение 4'!#REF!</f>
        <v>#REF!</v>
      </c>
      <c r="F483" s="181" t="e">
        <f>'Приложение 4'!#REF!</f>
        <v>#REF!</v>
      </c>
      <c r="G483" s="181" t="e">
        <f>'Приложение 4'!#REF!</f>
        <v>#REF!</v>
      </c>
      <c r="H483" s="181" t="e">
        <f>'Приложение 4'!#REF!</f>
        <v>#REF!</v>
      </c>
      <c r="I483" s="36" t="e">
        <f>'Приложение 4'!#REF!</f>
        <v>#REF!</v>
      </c>
      <c r="J483" s="412" t="e">
        <f>'Приложение 4'!#REF!</f>
        <v>#REF!</v>
      </c>
      <c r="K483" s="412">
        <v>0</v>
      </c>
      <c r="L483" s="412">
        <v>0</v>
      </c>
    </row>
    <row r="484" spans="1:12" ht="18.75">
      <c r="A484" s="67" t="e">
        <f>'Приложение 4'!#REF!</f>
        <v>#REF!</v>
      </c>
      <c r="B484" s="36" t="e">
        <f>'Приложение 4'!#REF!</f>
        <v>#REF!</v>
      </c>
      <c r="C484" s="49" t="e">
        <f>'Приложение 4'!#REF!</f>
        <v>#REF!</v>
      </c>
      <c r="D484" s="49" t="e">
        <f>'Приложение 4'!#REF!</f>
        <v>#REF!</v>
      </c>
      <c r="E484" s="180" t="e">
        <f>'Приложение 4'!#REF!</f>
        <v>#REF!</v>
      </c>
      <c r="F484" s="181" t="e">
        <f>'Приложение 4'!#REF!</f>
        <v>#REF!</v>
      </c>
      <c r="G484" s="181" t="e">
        <f>'Приложение 4'!#REF!</f>
        <v>#REF!</v>
      </c>
      <c r="H484" s="181" t="e">
        <f>'Приложение 4'!#REF!</f>
        <v>#REF!</v>
      </c>
      <c r="I484" s="36" t="s">
        <v>514</v>
      </c>
      <c r="J484" s="412" t="e">
        <f>J485</f>
        <v>#REF!</v>
      </c>
      <c r="K484" s="412">
        <v>0</v>
      </c>
      <c r="L484" s="412">
        <v>0</v>
      </c>
    </row>
    <row r="485" spans="1:12" ht="18.75">
      <c r="A485" s="67" t="e">
        <f>'Приложение 4'!#REF!</f>
        <v>#REF!</v>
      </c>
      <c r="B485" s="36" t="e">
        <f>'Приложение 4'!#REF!</f>
        <v>#REF!</v>
      </c>
      <c r="C485" s="49" t="e">
        <f>'Приложение 4'!#REF!</f>
        <v>#REF!</v>
      </c>
      <c r="D485" s="49" t="e">
        <f>'Приложение 4'!#REF!</f>
        <v>#REF!</v>
      </c>
      <c r="E485" s="180" t="e">
        <f>'Приложение 4'!#REF!</f>
        <v>#REF!</v>
      </c>
      <c r="F485" s="181" t="e">
        <f>'Приложение 4'!#REF!</f>
        <v>#REF!</v>
      </c>
      <c r="G485" s="181" t="e">
        <f>'Приложение 4'!#REF!</f>
        <v>#REF!</v>
      </c>
      <c r="H485" s="181" t="e">
        <f>'Приложение 4'!#REF!</f>
        <v>#REF!</v>
      </c>
      <c r="I485" s="36" t="e">
        <f>'Приложение 4'!#REF!</f>
        <v>#REF!</v>
      </c>
      <c r="J485" s="412" t="e">
        <f>'Приложение 4'!#REF!</f>
        <v>#REF!</v>
      </c>
      <c r="K485" s="412">
        <v>0</v>
      </c>
      <c r="L485" s="412">
        <v>0</v>
      </c>
    </row>
    <row r="486" spans="1:12" ht="18.75">
      <c r="A486" s="67" t="s">
        <v>590</v>
      </c>
      <c r="B486" s="36"/>
      <c r="C486" s="49">
        <v>7</v>
      </c>
      <c r="D486" s="49">
        <v>9</v>
      </c>
      <c r="E486" s="180" t="s">
        <v>475</v>
      </c>
      <c r="F486" s="181" t="s">
        <v>433</v>
      </c>
      <c r="G486" s="181" t="s">
        <v>473</v>
      </c>
      <c r="H486" s="181" t="s">
        <v>513</v>
      </c>
      <c r="I486" s="36"/>
      <c r="J486" s="412" t="e">
        <f>J487+J489+J491+J493</f>
        <v>#REF!</v>
      </c>
      <c r="K486" s="412" t="e">
        <f>K487+K489+K491+K493</f>
        <v>#REF!</v>
      </c>
      <c r="L486" s="412" t="e">
        <f>L487+L489+L491+L493</f>
        <v>#REF!</v>
      </c>
    </row>
    <row r="487" spans="1:12" ht="16.5" customHeight="1">
      <c r="A487" s="67" t="s">
        <v>243</v>
      </c>
      <c r="B487" s="36"/>
      <c r="C487" s="49">
        <v>7</v>
      </c>
      <c r="D487" s="49">
        <v>9</v>
      </c>
      <c r="E487" s="180" t="s">
        <v>475</v>
      </c>
      <c r="F487" s="181" t="s">
        <v>433</v>
      </c>
      <c r="G487" s="181" t="s">
        <v>473</v>
      </c>
      <c r="H487" s="181" t="s">
        <v>571</v>
      </c>
      <c r="I487" s="36"/>
      <c r="J487" s="412" t="e">
        <f>J488</f>
        <v>#REF!</v>
      </c>
      <c r="K487" s="412" t="e">
        <f>K488</f>
        <v>#REF!</v>
      </c>
      <c r="L487" s="412" t="e">
        <f>L488</f>
        <v>#REF!</v>
      </c>
    </row>
    <row r="488" spans="1:12" ht="18.75">
      <c r="A488" s="67" t="s">
        <v>611</v>
      </c>
      <c r="B488" s="36"/>
      <c r="C488" s="49">
        <v>7</v>
      </c>
      <c r="D488" s="49">
        <v>9</v>
      </c>
      <c r="E488" s="180" t="s">
        <v>475</v>
      </c>
      <c r="F488" s="181" t="s">
        <v>433</v>
      </c>
      <c r="G488" s="181" t="s">
        <v>473</v>
      </c>
      <c r="H488" s="181" t="s">
        <v>571</v>
      </c>
      <c r="I488" s="36">
        <v>240</v>
      </c>
      <c r="J488" s="412" t="e">
        <f>'Приложение 4'!#REF!</f>
        <v>#REF!</v>
      </c>
      <c r="K488" s="412" t="e">
        <f>'Приложение 4'!#REF!</f>
        <v>#REF!</v>
      </c>
      <c r="L488" s="412" t="e">
        <f>'Приложение 4'!#REF!</f>
        <v>#REF!</v>
      </c>
    </row>
    <row r="489" spans="1:12" ht="31.5">
      <c r="A489" s="67" t="s">
        <v>337</v>
      </c>
      <c r="B489" s="36"/>
      <c r="C489" s="49">
        <v>7</v>
      </c>
      <c r="D489" s="49">
        <v>9</v>
      </c>
      <c r="E489" s="180" t="s">
        <v>475</v>
      </c>
      <c r="F489" s="181" t="s">
        <v>433</v>
      </c>
      <c r="G489" s="181" t="s">
        <v>473</v>
      </c>
      <c r="H489" s="181" t="s">
        <v>183</v>
      </c>
      <c r="I489" s="36"/>
      <c r="J489" s="412" t="e">
        <f>J490</f>
        <v>#REF!</v>
      </c>
      <c r="K489" s="412" t="e">
        <f>K490</f>
        <v>#REF!</v>
      </c>
      <c r="L489" s="412" t="e">
        <f>L490</f>
        <v>#REF!</v>
      </c>
    </row>
    <row r="490" spans="1:12" ht="18.75">
      <c r="A490" s="67" t="s">
        <v>611</v>
      </c>
      <c r="B490" s="36">
        <v>663</v>
      </c>
      <c r="C490" s="49">
        <v>7</v>
      </c>
      <c r="D490" s="49">
        <v>9</v>
      </c>
      <c r="E490" s="180" t="s">
        <v>475</v>
      </c>
      <c r="F490" s="181" t="s">
        <v>433</v>
      </c>
      <c r="G490" s="181" t="s">
        <v>473</v>
      </c>
      <c r="H490" s="181" t="s">
        <v>183</v>
      </c>
      <c r="I490" s="36">
        <v>240</v>
      </c>
      <c r="J490" s="412" t="e">
        <f>'Приложение 4'!#REF!</f>
        <v>#REF!</v>
      </c>
      <c r="K490" s="412" t="e">
        <f>'Приложение 4'!#REF!</f>
        <v>#REF!</v>
      </c>
      <c r="L490" s="412" t="e">
        <f>'Приложение 4'!#REF!</f>
        <v>#REF!</v>
      </c>
    </row>
    <row r="491" spans="1:12" ht="18.75" hidden="1">
      <c r="A491" s="67" t="s">
        <v>738</v>
      </c>
      <c r="B491" s="36">
        <v>663</v>
      </c>
      <c r="C491" s="49">
        <v>7</v>
      </c>
      <c r="D491" s="49">
        <v>9</v>
      </c>
      <c r="E491" s="180" t="s">
        <v>475</v>
      </c>
      <c r="F491" s="181" t="s">
        <v>433</v>
      </c>
      <c r="G491" s="181" t="s">
        <v>473</v>
      </c>
      <c r="H491" s="181" t="s">
        <v>737</v>
      </c>
      <c r="I491" s="36"/>
      <c r="J491" s="412" t="e">
        <f>J492</f>
        <v>#REF!</v>
      </c>
      <c r="K491" s="412" t="e">
        <f>K492</f>
        <v>#REF!</v>
      </c>
      <c r="L491" s="412" t="e">
        <f>L492</f>
        <v>#REF!</v>
      </c>
    </row>
    <row r="492" spans="1:12" ht="18.75" hidden="1">
      <c r="A492" s="67" t="s">
        <v>611</v>
      </c>
      <c r="B492" s="36">
        <v>663</v>
      </c>
      <c r="C492" s="49">
        <v>7</v>
      </c>
      <c r="D492" s="49">
        <v>9</v>
      </c>
      <c r="E492" s="180" t="s">
        <v>475</v>
      </c>
      <c r="F492" s="181" t="s">
        <v>433</v>
      </c>
      <c r="G492" s="181" t="s">
        <v>473</v>
      </c>
      <c r="H492" s="181" t="s">
        <v>737</v>
      </c>
      <c r="I492" s="36">
        <v>240</v>
      </c>
      <c r="J492" s="412" t="e">
        <f>'Приложение 4'!#REF!</f>
        <v>#REF!</v>
      </c>
      <c r="K492" s="412" t="e">
        <f>'Приложение 4'!#REF!</f>
        <v>#REF!</v>
      </c>
      <c r="L492" s="412" t="e">
        <f>'Приложение 4'!#REF!</f>
        <v>#REF!</v>
      </c>
    </row>
    <row r="493" spans="1:12" ht="18.75">
      <c r="A493" s="67" t="e">
        <f>'Приложение 4'!#REF!</f>
        <v>#REF!</v>
      </c>
      <c r="B493" s="36" t="e">
        <f>'Приложение 4'!#REF!</f>
        <v>#REF!</v>
      </c>
      <c r="C493" s="49" t="e">
        <f>'Приложение 4'!#REF!</f>
        <v>#REF!</v>
      </c>
      <c r="D493" s="49" t="e">
        <f>'Приложение 4'!#REF!</f>
        <v>#REF!</v>
      </c>
      <c r="E493" s="180" t="e">
        <f>'Приложение 4'!#REF!</f>
        <v>#REF!</v>
      </c>
      <c r="F493" s="181" t="e">
        <f>'Приложение 4'!#REF!</f>
        <v>#REF!</v>
      </c>
      <c r="G493" s="181" t="e">
        <f>'Приложение 4'!#REF!</f>
        <v>#REF!</v>
      </c>
      <c r="H493" s="181" t="e">
        <f>'Приложение 4'!#REF!</f>
        <v>#REF!</v>
      </c>
      <c r="I493" s="36" t="s">
        <v>514</v>
      </c>
      <c r="J493" s="412" t="e">
        <f>J494</f>
        <v>#REF!</v>
      </c>
      <c r="K493" s="412">
        <v>0</v>
      </c>
      <c r="L493" s="412">
        <v>0</v>
      </c>
    </row>
    <row r="494" spans="1:12" ht="18.75">
      <c r="A494" s="67" t="e">
        <f>'Приложение 4'!#REF!</f>
        <v>#REF!</v>
      </c>
      <c r="B494" s="36" t="e">
        <f>'Приложение 4'!#REF!</f>
        <v>#REF!</v>
      </c>
      <c r="C494" s="49" t="e">
        <f>'Приложение 4'!#REF!</f>
        <v>#REF!</v>
      </c>
      <c r="D494" s="49" t="e">
        <f>'Приложение 4'!#REF!</f>
        <v>#REF!</v>
      </c>
      <c r="E494" s="180" t="e">
        <f>'Приложение 4'!#REF!</f>
        <v>#REF!</v>
      </c>
      <c r="F494" s="181" t="e">
        <f>'Приложение 4'!#REF!</f>
        <v>#REF!</v>
      </c>
      <c r="G494" s="181" t="e">
        <f>'Приложение 4'!#REF!</f>
        <v>#REF!</v>
      </c>
      <c r="H494" s="181" t="e">
        <f>'Приложение 4'!#REF!</f>
        <v>#REF!</v>
      </c>
      <c r="I494" s="36" t="e">
        <f>'Приложение 4'!#REF!</f>
        <v>#REF!</v>
      </c>
      <c r="J494" s="412" t="e">
        <f>'Приложение 4'!#REF!</f>
        <v>#REF!</v>
      </c>
      <c r="K494" s="412">
        <v>0</v>
      </c>
      <c r="L494" s="412">
        <v>0</v>
      </c>
    </row>
    <row r="495" spans="1:12" ht="18.75">
      <c r="A495" s="67" t="s">
        <v>592</v>
      </c>
      <c r="B495" s="36">
        <v>663</v>
      </c>
      <c r="C495" s="49">
        <v>7</v>
      </c>
      <c r="D495" s="49">
        <v>9</v>
      </c>
      <c r="E495" s="180" t="s">
        <v>475</v>
      </c>
      <c r="F495" s="181" t="s">
        <v>433</v>
      </c>
      <c r="G495" s="181" t="s">
        <v>468</v>
      </c>
      <c r="H495" s="181" t="s">
        <v>513</v>
      </c>
      <c r="I495" s="36"/>
      <c r="J495" s="412" t="e">
        <f>J496+J500+J498</f>
        <v>#REF!</v>
      </c>
      <c r="K495" s="412" t="e">
        <f>K496+K500+K498</f>
        <v>#REF!</v>
      </c>
      <c r="L495" s="412" t="e">
        <f>L496+L500+L498</f>
        <v>#REF!</v>
      </c>
    </row>
    <row r="496" spans="1:12" ht="18.75">
      <c r="A496" s="67" t="s">
        <v>243</v>
      </c>
      <c r="B496" s="36">
        <v>663</v>
      </c>
      <c r="C496" s="49">
        <v>7</v>
      </c>
      <c r="D496" s="49">
        <v>9</v>
      </c>
      <c r="E496" s="180" t="s">
        <v>475</v>
      </c>
      <c r="F496" s="181" t="s">
        <v>433</v>
      </c>
      <c r="G496" s="181" t="s">
        <v>468</v>
      </c>
      <c r="H496" s="181" t="s">
        <v>571</v>
      </c>
      <c r="I496" s="36"/>
      <c r="J496" s="412" t="e">
        <f>J497</f>
        <v>#REF!</v>
      </c>
      <c r="K496" s="412" t="e">
        <f>K497</f>
        <v>#REF!</v>
      </c>
      <c r="L496" s="412" t="e">
        <f>L497</f>
        <v>#REF!</v>
      </c>
    </row>
    <row r="497" spans="1:12" ht="18.75">
      <c r="A497" s="67" t="s">
        <v>611</v>
      </c>
      <c r="B497" s="36">
        <v>663</v>
      </c>
      <c r="C497" s="49">
        <v>7</v>
      </c>
      <c r="D497" s="49">
        <v>9</v>
      </c>
      <c r="E497" s="180" t="s">
        <v>475</v>
      </c>
      <c r="F497" s="181" t="s">
        <v>433</v>
      </c>
      <c r="G497" s="181" t="s">
        <v>468</v>
      </c>
      <c r="H497" s="181" t="s">
        <v>571</v>
      </c>
      <c r="I497" s="36">
        <v>240</v>
      </c>
      <c r="J497" s="412" t="e">
        <f>'Приложение 4'!#REF!</f>
        <v>#REF!</v>
      </c>
      <c r="K497" s="412" t="e">
        <f>'Приложение 4'!#REF!</f>
        <v>#REF!</v>
      </c>
      <c r="L497" s="412" t="e">
        <f>'Приложение 4'!#REF!</f>
        <v>#REF!</v>
      </c>
    </row>
    <row r="498" spans="1:12" ht="31.5">
      <c r="A498" s="366" t="s">
        <v>337</v>
      </c>
      <c r="B498" s="22">
        <v>663</v>
      </c>
      <c r="C498" s="23">
        <v>7</v>
      </c>
      <c r="D498" s="23">
        <v>9</v>
      </c>
      <c r="E498" s="24" t="s">
        <v>475</v>
      </c>
      <c r="F498" s="195" t="s">
        <v>433</v>
      </c>
      <c r="G498" s="195" t="s">
        <v>468</v>
      </c>
      <c r="H498" s="195" t="s">
        <v>183</v>
      </c>
      <c r="I498" s="22"/>
      <c r="J498" s="417" t="e">
        <f>J499</f>
        <v>#REF!</v>
      </c>
      <c r="K498" s="417" t="e">
        <f>K499</f>
        <v>#REF!</v>
      </c>
      <c r="L498" s="417" t="e">
        <f>L499</f>
        <v>#REF!</v>
      </c>
    </row>
    <row r="499" spans="1:12" ht="18.75">
      <c r="A499" s="366" t="s">
        <v>611</v>
      </c>
      <c r="B499" s="22">
        <v>663</v>
      </c>
      <c r="C499" s="23">
        <v>7</v>
      </c>
      <c r="D499" s="23">
        <v>9</v>
      </c>
      <c r="E499" s="24" t="s">
        <v>475</v>
      </c>
      <c r="F499" s="195" t="s">
        <v>433</v>
      </c>
      <c r="G499" s="195" t="s">
        <v>468</v>
      </c>
      <c r="H499" s="195" t="s">
        <v>183</v>
      </c>
      <c r="I499" s="22">
        <v>240</v>
      </c>
      <c r="J499" s="417" t="e">
        <f>'Приложение 4'!#REF!</f>
        <v>#REF!</v>
      </c>
      <c r="K499" s="417" t="e">
        <f>'Приложение 4'!#REF!</f>
        <v>#REF!</v>
      </c>
      <c r="L499" s="417" t="e">
        <f>'Приложение 4'!#REF!</f>
        <v>#REF!</v>
      </c>
    </row>
    <row r="500" spans="1:12" ht="31.5" hidden="1">
      <c r="A500" s="67" t="s">
        <v>232</v>
      </c>
      <c r="B500" s="36">
        <v>663</v>
      </c>
      <c r="C500" s="49">
        <v>7</v>
      </c>
      <c r="D500" s="49">
        <v>9</v>
      </c>
      <c r="E500" s="180" t="s">
        <v>475</v>
      </c>
      <c r="F500" s="181" t="s">
        <v>433</v>
      </c>
      <c r="G500" s="181" t="s">
        <v>468</v>
      </c>
      <c r="H500" s="181" t="s">
        <v>231</v>
      </c>
      <c r="I500" s="36"/>
      <c r="J500" s="412" t="e">
        <f>J501+J502</f>
        <v>#REF!</v>
      </c>
      <c r="K500" s="412" t="e">
        <f>K501+K502</f>
        <v>#REF!</v>
      </c>
      <c r="L500" s="412" t="e">
        <f>L501+L502</f>
        <v>#REF!</v>
      </c>
    </row>
    <row r="501" spans="1:12" ht="18.75" hidden="1">
      <c r="A501" s="67" t="s">
        <v>611</v>
      </c>
      <c r="B501" s="36">
        <v>663</v>
      </c>
      <c r="C501" s="49">
        <v>7</v>
      </c>
      <c r="D501" s="49">
        <v>9</v>
      </c>
      <c r="E501" s="180" t="s">
        <v>475</v>
      </c>
      <c r="F501" s="181" t="s">
        <v>433</v>
      </c>
      <c r="G501" s="181" t="s">
        <v>468</v>
      </c>
      <c r="H501" s="181" t="s">
        <v>231</v>
      </c>
      <c r="I501" s="36">
        <v>240</v>
      </c>
      <c r="J501" s="412" t="e">
        <f>'Приложение 4'!#REF!</f>
        <v>#REF!</v>
      </c>
      <c r="K501" s="412" t="e">
        <f>'Приложение 4'!#REF!</f>
        <v>#REF!</v>
      </c>
      <c r="L501" s="412" t="e">
        <f>'Приложение 4'!#REF!</f>
        <v>#REF!</v>
      </c>
    </row>
    <row r="502" spans="1:12" ht="18.75" hidden="1">
      <c r="A502" s="67" t="s">
        <v>617</v>
      </c>
      <c r="B502" s="36">
        <v>663</v>
      </c>
      <c r="C502" s="49">
        <v>7</v>
      </c>
      <c r="D502" s="49">
        <v>9</v>
      </c>
      <c r="E502" s="180" t="s">
        <v>475</v>
      </c>
      <c r="F502" s="181" t="s">
        <v>433</v>
      </c>
      <c r="G502" s="181" t="s">
        <v>468</v>
      </c>
      <c r="H502" s="181" t="s">
        <v>231</v>
      </c>
      <c r="I502" s="36">
        <v>320</v>
      </c>
      <c r="J502" s="412" t="e">
        <f>'Приложение 4'!#REF!</f>
        <v>#REF!</v>
      </c>
      <c r="K502" s="412" t="e">
        <f>'Приложение 4'!#REF!</f>
        <v>#REF!</v>
      </c>
      <c r="L502" s="412" t="e">
        <f>'Приложение 4'!#REF!</f>
        <v>#REF!</v>
      </c>
    </row>
    <row r="503" spans="1:12" ht="31.5">
      <c r="A503" s="67" t="s">
        <v>593</v>
      </c>
      <c r="B503" s="36">
        <v>663</v>
      </c>
      <c r="C503" s="49">
        <v>7</v>
      </c>
      <c r="D503" s="49">
        <v>9</v>
      </c>
      <c r="E503" s="180" t="s">
        <v>475</v>
      </c>
      <c r="F503" s="181" t="s">
        <v>433</v>
      </c>
      <c r="G503" s="181" t="s">
        <v>475</v>
      </c>
      <c r="H503" s="181" t="s">
        <v>513</v>
      </c>
      <c r="I503" s="36"/>
      <c r="J503" s="412" t="e">
        <f>J504+J508</f>
        <v>#REF!</v>
      </c>
      <c r="K503" s="412" t="e">
        <f>K504+K508</f>
        <v>#REF!</v>
      </c>
      <c r="L503" s="412" t="e">
        <f>L504+L508</f>
        <v>#REF!</v>
      </c>
    </row>
    <row r="504" spans="1:12" ht="31.5">
      <c r="A504" s="68" t="s">
        <v>337</v>
      </c>
      <c r="B504" s="36">
        <v>663</v>
      </c>
      <c r="C504" s="49">
        <v>7</v>
      </c>
      <c r="D504" s="49">
        <v>9</v>
      </c>
      <c r="E504" s="180" t="s">
        <v>475</v>
      </c>
      <c r="F504" s="181" t="s">
        <v>433</v>
      </c>
      <c r="G504" s="181" t="s">
        <v>475</v>
      </c>
      <c r="H504" s="181" t="s">
        <v>183</v>
      </c>
      <c r="I504" s="36"/>
      <c r="J504" s="412" t="e">
        <f>J505+J506+J507</f>
        <v>#REF!</v>
      </c>
      <c r="K504" s="412" t="e">
        <f>K505+K506+K507</f>
        <v>#REF!</v>
      </c>
      <c r="L504" s="412" t="e">
        <f>L505+L506+L507</f>
        <v>#REF!</v>
      </c>
    </row>
    <row r="505" spans="1:12" ht="18.75">
      <c r="A505" s="68" t="s">
        <v>614</v>
      </c>
      <c r="B505" s="36">
        <v>663</v>
      </c>
      <c r="C505" s="49">
        <v>7</v>
      </c>
      <c r="D505" s="49">
        <v>9</v>
      </c>
      <c r="E505" s="180" t="s">
        <v>475</v>
      </c>
      <c r="F505" s="181" t="s">
        <v>433</v>
      </c>
      <c r="G505" s="181" t="s">
        <v>475</v>
      </c>
      <c r="H505" s="181" t="s">
        <v>183</v>
      </c>
      <c r="I505" s="36">
        <v>110</v>
      </c>
      <c r="J505" s="412" t="e">
        <f>'Приложение 4'!#REF!</f>
        <v>#REF!</v>
      </c>
      <c r="K505" s="412" t="e">
        <f>'Приложение 4'!#REF!</f>
        <v>#REF!</v>
      </c>
      <c r="L505" s="412" t="e">
        <f>'Приложение 4'!#REF!</f>
        <v>#REF!</v>
      </c>
    </row>
    <row r="506" spans="1:12" ht="18.75">
      <c r="A506" s="68" t="s">
        <v>611</v>
      </c>
      <c r="B506" s="36">
        <v>663</v>
      </c>
      <c r="C506" s="49">
        <v>7</v>
      </c>
      <c r="D506" s="49">
        <v>9</v>
      </c>
      <c r="E506" s="180" t="s">
        <v>475</v>
      </c>
      <c r="F506" s="181" t="s">
        <v>433</v>
      </c>
      <c r="G506" s="181" t="s">
        <v>475</v>
      </c>
      <c r="H506" s="181" t="s">
        <v>183</v>
      </c>
      <c r="I506" s="36">
        <v>240</v>
      </c>
      <c r="J506" s="412" t="e">
        <f>'Приложение 4'!#REF!</f>
        <v>#REF!</v>
      </c>
      <c r="K506" s="412" t="e">
        <f>'Приложение 4'!#REF!</f>
        <v>#REF!</v>
      </c>
      <c r="L506" s="412" t="e">
        <f>'Приложение 4'!#REF!</f>
        <v>#REF!</v>
      </c>
    </row>
    <row r="507" spans="1:12" ht="18.75">
      <c r="A507" s="68" t="s">
        <v>612</v>
      </c>
      <c r="B507" s="36"/>
      <c r="C507" s="49">
        <v>7</v>
      </c>
      <c r="D507" s="49">
        <v>9</v>
      </c>
      <c r="E507" s="180" t="s">
        <v>475</v>
      </c>
      <c r="F507" s="181" t="s">
        <v>433</v>
      </c>
      <c r="G507" s="181" t="s">
        <v>475</v>
      </c>
      <c r="H507" s="181" t="s">
        <v>183</v>
      </c>
      <c r="I507" s="36">
        <v>850</v>
      </c>
      <c r="J507" s="412" t="e">
        <f>'Приложение 4'!#REF!</f>
        <v>#REF!</v>
      </c>
      <c r="K507" s="412" t="e">
        <f>'Приложение 4'!#REF!</f>
        <v>#REF!</v>
      </c>
      <c r="L507" s="412" t="e">
        <f>'Приложение 4'!#REF!</f>
        <v>#REF!</v>
      </c>
    </row>
    <row r="508" spans="1:12" ht="18.75">
      <c r="A508" s="67" t="s">
        <v>243</v>
      </c>
      <c r="B508" s="36">
        <v>663</v>
      </c>
      <c r="C508" s="49">
        <v>7</v>
      </c>
      <c r="D508" s="49">
        <v>9</v>
      </c>
      <c r="E508" s="180" t="s">
        <v>475</v>
      </c>
      <c r="F508" s="181" t="s">
        <v>433</v>
      </c>
      <c r="G508" s="181" t="s">
        <v>475</v>
      </c>
      <c r="H508" s="181" t="s">
        <v>571</v>
      </c>
      <c r="I508" s="36"/>
      <c r="J508" s="412" t="e">
        <f>J509+J510+J511</f>
        <v>#REF!</v>
      </c>
      <c r="K508" s="412" t="e">
        <f>K509+K510+K511</f>
        <v>#REF!</v>
      </c>
      <c r="L508" s="412" t="e">
        <f>L509+L510+L511</f>
        <v>#REF!</v>
      </c>
    </row>
    <row r="509" spans="1:12" ht="18.75">
      <c r="A509" s="67" t="s">
        <v>396</v>
      </c>
      <c r="B509" s="36">
        <v>663</v>
      </c>
      <c r="C509" s="49">
        <v>7</v>
      </c>
      <c r="D509" s="49">
        <v>9</v>
      </c>
      <c r="E509" s="180" t="s">
        <v>475</v>
      </c>
      <c r="F509" s="181" t="s">
        <v>433</v>
      </c>
      <c r="G509" s="181" t="s">
        <v>475</v>
      </c>
      <c r="H509" s="181" t="s">
        <v>571</v>
      </c>
      <c r="I509" s="36">
        <v>120</v>
      </c>
      <c r="J509" s="412" t="e">
        <f>'Приложение 4'!#REF!</f>
        <v>#REF!</v>
      </c>
      <c r="K509" s="412" t="e">
        <f>'Приложение 4'!#REF!</f>
        <v>#REF!</v>
      </c>
      <c r="L509" s="412" t="e">
        <f>'Приложение 4'!#REF!</f>
        <v>#REF!</v>
      </c>
    </row>
    <row r="510" spans="1:12" ht="18.75">
      <c r="A510" s="67" t="s">
        <v>611</v>
      </c>
      <c r="B510" s="36">
        <v>663</v>
      </c>
      <c r="C510" s="49">
        <v>7</v>
      </c>
      <c r="D510" s="49">
        <v>9</v>
      </c>
      <c r="E510" s="180" t="s">
        <v>475</v>
      </c>
      <c r="F510" s="181" t="s">
        <v>433</v>
      </c>
      <c r="G510" s="181" t="s">
        <v>475</v>
      </c>
      <c r="H510" s="181" t="s">
        <v>571</v>
      </c>
      <c r="I510" s="36">
        <v>240</v>
      </c>
      <c r="J510" s="412" t="e">
        <f>'Приложение 4'!#REF!</f>
        <v>#REF!</v>
      </c>
      <c r="K510" s="412" t="e">
        <f>'Приложение 4'!#REF!</f>
        <v>#REF!</v>
      </c>
      <c r="L510" s="412" t="e">
        <f>'Приложение 4'!#REF!</f>
        <v>#REF!</v>
      </c>
    </row>
    <row r="511" spans="1:12" ht="18.75">
      <c r="A511" s="67" t="s">
        <v>612</v>
      </c>
      <c r="B511" s="36">
        <v>663</v>
      </c>
      <c r="C511" s="49">
        <v>7</v>
      </c>
      <c r="D511" s="49">
        <v>9</v>
      </c>
      <c r="E511" s="180" t="s">
        <v>475</v>
      </c>
      <c r="F511" s="181" t="s">
        <v>433</v>
      </c>
      <c r="G511" s="181" t="s">
        <v>475</v>
      </c>
      <c r="H511" s="181" t="s">
        <v>571</v>
      </c>
      <c r="I511" s="36">
        <v>850</v>
      </c>
      <c r="J511" s="412" t="e">
        <f>'Приложение 4'!#REF!</f>
        <v>#REF!</v>
      </c>
      <c r="K511" s="412" t="e">
        <f>'Приложение 4'!#REF!</f>
        <v>#REF!</v>
      </c>
      <c r="L511" s="412" t="e">
        <f>'Приложение 4'!#REF!</f>
        <v>#REF!</v>
      </c>
    </row>
    <row r="512" spans="1:12" ht="18.75">
      <c r="A512" s="67" t="s">
        <v>243</v>
      </c>
      <c r="B512" s="36"/>
      <c r="C512" s="49">
        <v>7</v>
      </c>
      <c r="D512" s="49">
        <v>9</v>
      </c>
      <c r="E512" s="180" t="s">
        <v>460</v>
      </c>
      <c r="F512" s="181" t="s">
        <v>433</v>
      </c>
      <c r="G512" s="181" t="s">
        <v>463</v>
      </c>
      <c r="H512" s="181" t="s">
        <v>571</v>
      </c>
      <c r="I512" s="31"/>
      <c r="J512" s="413" t="e">
        <f>J513+J514</f>
        <v>#REF!</v>
      </c>
      <c r="K512" s="413" t="e">
        <f>K513+K514</f>
        <v>#REF!</v>
      </c>
      <c r="L512" s="413" t="e">
        <f>L513+L514</f>
        <v>#REF!</v>
      </c>
    </row>
    <row r="513" spans="1:12" ht="18.75">
      <c r="A513" s="67" t="s">
        <v>378</v>
      </c>
      <c r="B513" s="36"/>
      <c r="C513" s="49">
        <v>7</v>
      </c>
      <c r="D513" s="49">
        <v>9</v>
      </c>
      <c r="E513" s="180" t="s">
        <v>460</v>
      </c>
      <c r="F513" s="181" t="s">
        <v>433</v>
      </c>
      <c r="G513" s="181" t="s">
        <v>463</v>
      </c>
      <c r="H513" s="181" t="s">
        <v>571</v>
      </c>
      <c r="I513" s="31">
        <v>410</v>
      </c>
      <c r="J513" s="413" t="e">
        <f>'Приложение 4'!#REF!</f>
        <v>#REF!</v>
      </c>
      <c r="K513" s="413" t="e">
        <f>'Приложение 4'!#REF!</f>
        <v>#REF!</v>
      </c>
      <c r="L513" s="413" t="e">
        <f>'Приложение 4'!#REF!</f>
        <v>#REF!</v>
      </c>
    </row>
    <row r="514" spans="1:15" s="103" customFormat="1" ht="18.75">
      <c r="A514" s="67" t="s">
        <v>623</v>
      </c>
      <c r="B514" s="36"/>
      <c r="C514" s="49">
        <v>7</v>
      </c>
      <c r="D514" s="49">
        <v>9</v>
      </c>
      <c r="E514" s="180" t="s">
        <v>460</v>
      </c>
      <c r="F514" s="181" t="s">
        <v>433</v>
      </c>
      <c r="G514" s="181" t="s">
        <v>463</v>
      </c>
      <c r="H514" s="181" t="s">
        <v>571</v>
      </c>
      <c r="I514" s="31">
        <v>830</v>
      </c>
      <c r="J514" s="413" t="e">
        <f>'Приложение 4'!#REF!</f>
        <v>#REF!</v>
      </c>
      <c r="K514" s="413" t="e">
        <f>'Приложение 4'!#REF!</f>
        <v>#REF!</v>
      </c>
      <c r="L514" s="413" t="e">
        <f>'Приложение 4'!#REF!</f>
        <v>#REF!</v>
      </c>
      <c r="M514" s="39"/>
      <c r="N514" s="39"/>
      <c r="O514" s="39"/>
    </row>
    <row r="515" spans="1:12" s="103" customFormat="1" ht="31.5">
      <c r="A515" s="37" t="s">
        <v>337</v>
      </c>
      <c r="B515" s="36">
        <v>27</v>
      </c>
      <c r="C515" s="49">
        <v>7</v>
      </c>
      <c r="D515" s="49">
        <v>9</v>
      </c>
      <c r="E515" s="180" t="s">
        <v>460</v>
      </c>
      <c r="F515" s="181" t="s">
        <v>433</v>
      </c>
      <c r="G515" s="181" t="s">
        <v>463</v>
      </c>
      <c r="H515" s="181" t="s">
        <v>183</v>
      </c>
      <c r="I515" s="31" t="s">
        <v>397</v>
      </c>
      <c r="J515" s="413" t="e">
        <f>J516</f>
        <v>#REF!</v>
      </c>
      <c r="K515" s="413" t="e">
        <f>K516</f>
        <v>#REF!</v>
      </c>
      <c r="L515" s="413" t="e">
        <f>L516</f>
        <v>#REF!</v>
      </c>
    </row>
    <row r="516" spans="1:15" s="239" customFormat="1" ht="18.75">
      <c r="A516" s="37" t="s">
        <v>613</v>
      </c>
      <c r="B516" s="31">
        <v>27</v>
      </c>
      <c r="C516" s="32">
        <v>7</v>
      </c>
      <c r="D516" s="49">
        <v>9</v>
      </c>
      <c r="E516" s="180" t="s">
        <v>460</v>
      </c>
      <c r="F516" s="181" t="s">
        <v>433</v>
      </c>
      <c r="G516" s="181" t="s">
        <v>463</v>
      </c>
      <c r="H516" s="181" t="s">
        <v>183</v>
      </c>
      <c r="I516" s="31">
        <v>610</v>
      </c>
      <c r="J516" s="413" t="e">
        <f>'Приложение 4'!#REF!</f>
        <v>#REF!</v>
      </c>
      <c r="K516" s="413" t="e">
        <f>'Приложение 4'!#REF!</f>
        <v>#REF!</v>
      </c>
      <c r="L516" s="413" t="e">
        <f>'Приложение 4'!#REF!</f>
        <v>#REF!</v>
      </c>
      <c r="M516" s="103"/>
      <c r="N516" s="103"/>
      <c r="O516" s="103"/>
    </row>
    <row r="517" spans="1:12" s="239" customFormat="1" ht="18.75">
      <c r="A517" s="155" t="s">
        <v>408</v>
      </c>
      <c r="B517" s="176">
        <v>27</v>
      </c>
      <c r="C517" s="177">
        <v>8</v>
      </c>
      <c r="D517" s="177"/>
      <c r="E517" s="178"/>
      <c r="F517" s="179"/>
      <c r="G517" s="179"/>
      <c r="H517" s="179"/>
      <c r="I517" s="176"/>
      <c r="J517" s="411" t="e">
        <f aca="true" t="shared" si="35" ref="J517:L518">J518</f>
        <v>#REF!</v>
      </c>
      <c r="K517" s="411" t="e">
        <f t="shared" si="35"/>
        <v>#REF!</v>
      </c>
      <c r="L517" s="411" t="e">
        <f t="shared" si="35"/>
        <v>#REF!</v>
      </c>
    </row>
    <row r="518" spans="1:15" ht="21.75" customHeight="1">
      <c r="A518" s="155" t="s">
        <v>336</v>
      </c>
      <c r="B518" s="176">
        <v>27</v>
      </c>
      <c r="C518" s="177">
        <v>8</v>
      </c>
      <c r="D518" s="177">
        <v>1</v>
      </c>
      <c r="E518" s="178"/>
      <c r="F518" s="179"/>
      <c r="G518" s="179"/>
      <c r="H518" s="179"/>
      <c r="I518" s="176"/>
      <c r="J518" s="411" t="e">
        <f t="shared" si="35"/>
        <v>#REF!</v>
      </c>
      <c r="K518" s="411" t="e">
        <f t="shared" si="35"/>
        <v>#REF!</v>
      </c>
      <c r="L518" s="411" t="e">
        <f>L519+L539+L541</f>
        <v>#REF!</v>
      </c>
      <c r="M518" s="239"/>
      <c r="N518" s="239"/>
      <c r="O518" s="239"/>
    </row>
    <row r="519" spans="1:12" ht="18.75">
      <c r="A519" s="30" t="s">
        <v>709</v>
      </c>
      <c r="B519" s="36">
        <v>27</v>
      </c>
      <c r="C519" s="49">
        <v>8</v>
      </c>
      <c r="D519" s="49">
        <v>1</v>
      </c>
      <c r="E519" s="180" t="s">
        <v>480</v>
      </c>
      <c r="F519" s="181" t="s">
        <v>433</v>
      </c>
      <c r="G519" s="181" t="s">
        <v>463</v>
      </c>
      <c r="H519" s="181" t="s">
        <v>513</v>
      </c>
      <c r="I519" s="36"/>
      <c r="J519" s="412" t="e">
        <f>J520+J529+J532</f>
        <v>#REF!</v>
      </c>
      <c r="K519" s="412" t="e">
        <f>K520+K529+K532</f>
        <v>#REF!</v>
      </c>
      <c r="L519" s="412" t="e">
        <f>L520+L529+L532</f>
        <v>#REF!</v>
      </c>
    </row>
    <row r="520" spans="1:12" ht="31.5">
      <c r="A520" s="88" t="s">
        <v>184</v>
      </c>
      <c r="B520" s="71">
        <v>27</v>
      </c>
      <c r="C520" s="23">
        <v>8</v>
      </c>
      <c r="D520" s="23">
        <v>1</v>
      </c>
      <c r="E520" s="24" t="s">
        <v>480</v>
      </c>
      <c r="F520" s="195" t="s">
        <v>433</v>
      </c>
      <c r="G520" s="195" t="s">
        <v>435</v>
      </c>
      <c r="H520" s="195" t="s">
        <v>513</v>
      </c>
      <c r="I520" s="71"/>
      <c r="J520" s="421" t="e">
        <f>J521+J525+J527+J523</f>
        <v>#REF!</v>
      </c>
      <c r="K520" s="421" t="e">
        <f>K521+K525+K527</f>
        <v>#REF!</v>
      </c>
      <c r="L520" s="421" t="e">
        <f>L521+L525+L527</f>
        <v>#REF!</v>
      </c>
    </row>
    <row r="521" spans="1:12" ht="18.75">
      <c r="A521" s="104" t="s">
        <v>186</v>
      </c>
      <c r="B521" s="22">
        <v>27</v>
      </c>
      <c r="C521" s="23">
        <v>8</v>
      </c>
      <c r="D521" s="23">
        <v>1</v>
      </c>
      <c r="E521" s="24" t="s">
        <v>480</v>
      </c>
      <c r="F521" s="195" t="s">
        <v>433</v>
      </c>
      <c r="G521" s="195" t="s">
        <v>435</v>
      </c>
      <c r="H521" s="195" t="s">
        <v>185</v>
      </c>
      <c r="I521" s="71"/>
      <c r="J521" s="421" t="e">
        <f>J522</f>
        <v>#REF!</v>
      </c>
      <c r="K521" s="421" t="e">
        <f>K522</f>
        <v>#REF!</v>
      </c>
      <c r="L521" s="421" t="e">
        <f>L522</f>
        <v>#REF!</v>
      </c>
    </row>
    <row r="522" spans="1:12" ht="18.75">
      <c r="A522" s="88" t="s">
        <v>613</v>
      </c>
      <c r="B522" s="22">
        <v>27</v>
      </c>
      <c r="C522" s="23">
        <v>8</v>
      </c>
      <c r="D522" s="23">
        <v>1</v>
      </c>
      <c r="E522" s="24" t="s">
        <v>480</v>
      </c>
      <c r="F522" s="195" t="s">
        <v>433</v>
      </c>
      <c r="G522" s="195" t="s">
        <v>435</v>
      </c>
      <c r="H522" s="195" t="s">
        <v>185</v>
      </c>
      <c r="I522" s="71">
        <v>610</v>
      </c>
      <c r="J522" s="421" t="e">
        <f>'Приложение 4'!#REF!</f>
        <v>#REF!</v>
      </c>
      <c r="K522" s="421" t="e">
        <f>'Приложение 4'!#REF!</f>
        <v>#REF!</v>
      </c>
      <c r="L522" s="421" t="e">
        <f>'Приложение 4'!#REF!</f>
        <v>#REF!</v>
      </c>
    </row>
    <row r="523" spans="1:12" ht="18.75">
      <c r="A523" s="88" t="e">
        <f>'Приложение 4'!#REF!</f>
        <v>#REF!</v>
      </c>
      <c r="B523" s="22" t="e">
        <f>'Приложение 4'!#REF!</f>
        <v>#REF!</v>
      </c>
      <c r="C523" s="23" t="e">
        <f>'Приложение 4'!#REF!</f>
        <v>#REF!</v>
      </c>
      <c r="D523" s="23" t="e">
        <f>'Приложение 4'!#REF!</f>
        <v>#REF!</v>
      </c>
      <c r="E523" s="24" t="e">
        <f>'Приложение 4'!#REF!</f>
        <v>#REF!</v>
      </c>
      <c r="F523" s="195" t="e">
        <f>'Приложение 4'!#REF!</f>
        <v>#REF!</v>
      </c>
      <c r="G523" s="195" t="e">
        <f>'Приложение 4'!#REF!</f>
        <v>#REF!</v>
      </c>
      <c r="H523" s="195" t="e">
        <f>'Приложение 4'!#REF!</f>
        <v>#REF!</v>
      </c>
      <c r="I523" s="71" t="s">
        <v>514</v>
      </c>
      <c r="J523" s="421" t="e">
        <f>'Приложение 4'!#REF!</f>
        <v>#REF!</v>
      </c>
      <c r="K523" s="421">
        <v>0</v>
      </c>
      <c r="L523" s="421">
        <v>0</v>
      </c>
    </row>
    <row r="524" spans="1:12" ht="18.75">
      <c r="A524" s="88" t="e">
        <f>'Приложение 4'!#REF!</f>
        <v>#REF!</v>
      </c>
      <c r="B524" s="22" t="e">
        <f>'Приложение 4'!#REF!</f>
        <v>#REF!</v>
      </c>
      <c r="C524" s="23" t="e">
        <f>'Приложение 4'!#REF!</f>
        <v>#REF!</v>
      </c>
      <c r="D524" s="23" t="e">
        <f>'Приложение 4'!#REF!</f>
        <v>#REF!</v>
      </c>
      <c r="E524" s="24" t="e">
        <f>'Приложение 4'!#REF!</f>
        <v>#REF!</v>
      </c>
      <c r="F524" s="195" t="e">
        <f>'Приложение 4'!#REF!</f>
        <v>#REF!</v>
      </c>
      <c r="G524" s="195" t="e">
        <f>'Приложение 4'!#REF!</f>
        <v>#REF!</v>
      </c>
      <c r="H524" s="195" t="e">
        <f>'Приложение 4'!#REF!</f>
        <v>#REF!</v>
      </c>
      <c r="I524" s="71" t="e">
        <f>'Приложение 4'!#REF!</f>
        <v>#REF!</v>
      </c>
      <c r="J524" s="421" t="e">
        <f>'Приложение 4'!#REF!</f>
        <v>#REF!</v>
      </c>
      <c r="K524" s="421">
        <v>0</v>
      </c>
      <c r="L524" s="421">
        <v>0</v>
      </c>
    </row>
    <row r="525" spans="1:12" ht="38.25" customHeight="1">
      <c r="A525" s="88" t="s">
        <v>2</v>
      </c>
      <c r="B525" s="22">
        <v>27</v>
      </c>
      <c r="C525" s="23">
        <v>8</v>
      </c>
      <c r="D525" s="23">
        <v>1</v>
      </c>
      <c r="E525" s="24" t="s">
        <v>480</v>
      </c>
      <c r="F525" s="195" t="s">
        <v>433</v>
      </c>
      <c r="G525" s="195" t="s">
        <v>435</v>
      </c>
      <c r="H525" s="195" t="s">
        <v>3</v>
      </c>
      <c r="I525" s="71"/>
      <c r="J525" s="421" t="e">
        <f>J526</f>
        <v>#REF!</v>
      </c>
      <c r="K525" s="421">
        <v>0</v>
      </c>
      <c r="L525" s="421">
        <v>0</v>
      </c>
    </row>
    <row r="526" spans="1:12" ht="18.75">
      <c r="A526" s="88" t="s">
        <v>613</v>
      </c>
      <c r="B526" s="22">
        <v>27</v>
      </c>
      <c r="C526" s="23">
        <v>8</v>
      </c>
      <c r="D526" s="23">
        <v>1</v>
      </c>
      <c r="E526" s="24" t="s">
        <v>480</v>
      </c>
      <c r="F526" s="195" t="s">
        <v>433</v>
      </c>
      <c r="G526" s="195" t="s">
        <v>435</v>
      </c>
      <c r="H526" s="195" t="s">
        <v>3</v>
      </c>
      <c r="I526" s="71">
        <v>610</v>
      </c>
      <c r="J526" s="421" t="e">
        <f>'Приложение 4'!#REF!</f>
        <v>#REF!</v>
      </c>
      <c r="K526" s="421" t="e">
        <f>'Приложение 4'!#REF!</f>
        <v>#REF!</v>
      </c>
      <c r="L526" s="421" t="e">
        <f>'Приложение 4'!#REF!</f>
        <v>#REF!</v>
      </c>
    </row>
    <row r="527" spans="1:12" ht="26.25" customHeight="1">
      <c r="A527" s="88" t="e">
        <f>'Приложение 4'!#REF!</f>
        <v>#REF!</v>
      </c>
      <c r="B527" s="22" t="e">
        <f>'Приложение 4'!#REF!</f>
        <v>#REF!</v>
      </c>
      <c r="C527" s="23" t="e">
        <f>'Приложение 4'!#REF!</f>
        <v>#REF!</v>
      </c>
      <c r="D527" s="23" t="e">
        <f>'Приложение 4'!#REF!</f>
        <v>#REF!</v>
      </c>
      <c r="E527" s="24" t="e">
        <f>'Приложение 4'!#REF!</f>
        <v>#REF!</v>
      </c>
      <c r="F527" s="195" t="e">
        <f>'Приложение 4'!#REF!</f>
        <v>#REF!</v>
      </c>
      <c r="G527" s="195" t="e">
        <f>'Приложение 4'!#REF!</f>
        <v>#REF!</v>
      </c>
      <c r="H527" s="195" t="e">
        <f>'Приложение 4'!#REF!</f>
        <v>#REF!</v>
      </c>
      <c r="I527" s="71" t="s">
        <v>514</v>
      </c>
      <c r="J527" s="421" t="e">
        <f>J528</f>
        <v>#REF!</v>
      </c>
      <c r="K527" s="421" t="e">
        <f>K528</f>
        <v>#REF!</v>
      </c>
      <c r="L527" s="421" t="e">
        <f>L528</f>
        <v>#REF!</v>
      </c>
    </row>
    <row r="528" spans="1:12" ht="18.75">
      <c r="A528" s="88" t="e">
        <f>'Приложение 4'!#REF!</f>
        <v>#REF!</v>
      </c>
      <c r="B528" s="22" t="e">
        <f>'Приложение 4'!#REF!</f>
        <v>#REF!</v>
      </c>
      <c r="C528" s="23" t="e">
        <f>'Приложение 4'!#REF!</f>
        <v>#REF!</v>
      </c>
      <c r="D528" s="23" t="e">
        <f>'Приложение 4'!#REF!</f>
        <v>#REF!</v>
      </c>
      <c r="E528" s="24" t="e">
        <f>'Приложение 4'!#REF!</f>
        <v>#REF!</v>
      </c>
      <c r="F528" s="195" t="e">
        <f>'Приложение 4'!#REF!</f>
        <v>#REF!</v>
      </c>
      <c r="G528" s="195" t="e">
        <f>'Приложение 4'!#REF!</f>
        <v>#REF!</v>
      </c>
      <c r="H528" s="195" t="e">
        <f>'Приложение 4'!#REF!</f>
        <v>#REF!</v>
      </c>
      <c r="I528" s="71" t="e">
        <f>'Приложение 4'!#REF!</f>
        <v>#REF!</v>
      </c>
      <c r="J528" s="421" t="e">
        <f>'Приложение 4'!#REF!</f>
        <v>#REF!</v>
      </c>
      <c r="K528" s="421" t="e">
        <f>'Приложение 4'!#REF!</f>
        <v>#REF!</v>
      </c>
      <c r="L528" s="421" t="e">
        <f>'Приложение 4'!#REF!</f>
        <v>#REF!</v>
      </c>
    </row>
    <row r="529" spans="1:12" ht="31.5">
      <c r="A529" s="21" t="s">
        <v>187</v>
      </c>
      <c r="B529" s="22">
        <v>27</v>
      </c>
      <c r="C529" s="23">
        <v>8</v>
      </c>
      <c r="D529" s="23">
        <v>1</v>
      </c>
      <c r="E529" s="24" t="s">
        <v>480</v>
      </c>
      <c r="F529" s="195" t="s">
        <v>433</v>
      </c>
      <c r="G529" s="195" t="s">
        <v>472</v>
      </c>
      <c r="H529" s="195" t="s">
        <v>513</v>
      </c>
      <c r="I529" s="71"/>
      <c r="J529" s="421" t="e">
        <f aca="true" t="shared" si="36" ref="J529:L530">J530</f>
        <v>#REF!</v>
      </c>
      <c r="K529" s="421" t="e">
        <f t="shared" si="36"/>
        <v>#REF!</v>
      </c>
      <c r="L529" s="421" t="e">
        <f t="shared" si="36"/>
        <v>#REF!</v>
      </c>
    </row>
    <row r="530" spans="1:12" ht="18.75">
      <c r="A530" s="21" t="s">
        <v>870</v>
      </c>
      <c r="B530" s="22">
        <v>27</v>
      </c>
      <c r="C530" s="23">
        <v>8</v>
      </c>
      <c r="D530" s="23">
        <v>1</v>
      </c>
      <c r="E530" s="24" t="s">
        <v>480</v>
      </c>
      <c r="F530" s="195" t="s">
        <v>433</v>
      </c>
      <c r="G530" s="195" t="s">
        <v>472</v>
      </c>
      <c r="H530" s="195" t="s">
        <v>871</v>
      </c>
      <c r="I530" s="71"/>
      <c r="J530" s="421" t="e">
        <f t="shared" si="36"/>
        <v>#REF!</v>
      </c>
      <c r="K530" s="421" t="e">
        <f t="shared" si="36"/>
        <v>#REF!</v>
      </c>
      <c r="L530" s="421" t="e">
        <f t="shared" si="36"/>
        <v>#REF!</v>
      </c>
    </row>
    <row r="531" spans="1:12" ht="18.75">
      <c r="A531" s="21" t="s">
        <v>613</v>
      </c>
      <c r="B531" s="22">
        <v>27</v>
      </c>
      <c r="C531" s="23">
        <v>8</v>
      </c>
      <c r="D531" s="23">
        <v>1</v>
      </c>
      <c r="E531" s="24" t="s">
        <v>480</v>
      </c>
      <c r="F531" s="195" t="s">
        <v>433</v>
      </c>
      <c r="G531" s="195" t="s">
        <v>472</v>
      </c>
      <c r="H531" s="195" t="s">
        <v>871</v>
      </c>
      <c r="I531" s="71">
        <v>610</v>
      </c>
      <c r="J531" s="421" t="e">
        <f>'Приложение 4'!#REF!</f>
        <v>#REF!</v>
      </c>
      <c r="K531" s="421" t="e">
        <f>'Приложение 4'!#REF!</f>
        <v>#REF!</v>
      </c>
      <c r="L531" s="421" t="e">
        <f>'Приложение 4'!#REF!</f>
        <v>#REF!</v>
      </c>
    </row>
    <row r="532" spans="1:12" ht="31.5">
      <c r="A532" s="88" t="s">
        <v>188</v>
      </c>
      <c r="B532" s="72">
        <v>27</v>
      </c>
      <c r="C532" s="23">
        <v>8</v>
      </c>
      <c r="D532" s="23">
        <v>1</v>
      </c>
      <c r="E532" s="24" t="s">
        <v>480</v>
      </c>
      <c r="F532" s="195" t="s">
        <v>433</v>
      </c>
      <c r="G532" s="195" t="s">
        <v>473</v>
      </c>
      <c r="H532" s="195" t="s">
        <v>513</v>
      </c>
      <c r="I532" s="71"/>
      <c r="J532" s="421" t="e">
        <f>J533+J535+J537</f>
        <v>#REF!</v>
      </c>
      <c r="K532" s="421" t="e">
        <f>K533+K535+K537</f>
        <v>#REF!</v>
      </c>
      <c r="L532" s="421" t="e">
        <f>L533+L535+L537</f>
        <v>#REF!</v>
      </c>
    </row>
    <row r="533" spans="1:12" ht="18.75">
      <c r="A533" s="105" t="s">
        <v>879</v>
      </c>
      <c r="B533" s="22">
        <v>27</v>
      </c>
      <c r="C533" s="23">
        <v>8</v>
      </c>
      <c r="D533" s="23">
        <v>1</v>
      </c>
      <c r="E533" s="24" t="s">
        <v>480</v>
      </c>
      <c r="F533" s="195" t="s">
        <v>433</v>
      </c>
      <c r="G533" s="195" t="s">
        <v>473</v>
      </c>
      <c r="H533" s="195" t="s">
        <v>871</v>
      </c>
      <c r="I533" s="22" t="s">
        <v>514</v>
      </c>
      <c r="J533" s="417" t="e">
        <f>J534</f>
        <v>#REF!</v>
      </c>
      <c r="K533" s="417" t="e">
        <f>K534</f>
        <v>#REF!</v>
      </c>
      <c r="L533" s="417" t="e">
        <f>L534</f>
        <v>#REF!</v>
      </c>
    </row>
    <row r="534" spans="1:15" s="103" customFormat="1" ht="18.75">
      <c r="A534" s="21" t="s">
        <v>613</v>
      </c>
      <c r="B534" s="72">
        <v>27</v>
      </c>
      <c r="C534" s="23">
        <v>8</v>
      </c>
      <c r="D534" s="23">
        <v>1</v>
      </c>
      <c r="E534" s="24" t="s">
        <v>480</v>
      </c>
      <c r="F534" s="195" t="s">
        <v>433</v>
      </c>
      <c r="G534" s="195" t="s">
        <v>473</v>
      </c>
      <c r="H534" s="195" t="s">
        <v>871</v>
      </c>
      <c r="I534" s="22">
        <v>610</v>
      </c>
      <c r="J534" s="417" t="e">
        <f>'Приложение 4'!#REF!</f>
        <v>#REF!</v>
      </c>
      <c r="K534" s="417" t="e">
        <f>'Приложение 4'!#REF!</f>
        <v>#REF!</v>
      </c>
      <c r="L534" s="417" t="e">
        <f>'Приложение 4'!#REF!</f>
        <v>#REF!</v>
      </c>
      <c r="M534" s="39"/>
      <c r="N534" s="39"/>
      <c r="O534" s="39"/>
    </row>
    <row r="535" spans="1:12" s="103" customFormat="1" ht="18.75" hidden="1">
      <c r="A535" s="30" t="s">
        <v>733</v>
      </c>
      <c r="B535" s="40">
        <v>27</v>
      </c>
      <c r="C535" s="49">
        <v>8</v>
      </c>
      <c r="D535" s="49">
        <v>1</v>
      </c>
      <c r="E535" s="180" t="s">
        <v>480</v>
      </c>
      <c r="F535" s="181" t="s">
        <v>433</v>
      </c>
      <c r="G535" s="181" t="s">
        <v>473</v>
      </c>
      <c r="H535" s="181" t="s">
        <v>732</v>
      </c>
      <c r="I535" s="31"/>
      <c r="J535" s="413" t="e">
        <f>J536</f>
        <v>#REF!</v>
      </c>
      <c r="K535" s="413" t="e">
        <f>K536</f>
        <v>#REF!</v>
      </c>
      <c r="L535" s="413" t="e">
        <f>L536</f>
        <v>#REF!</v>
      </c>
    </row>
    <row r="536" spans="1:12" s="103" customFormat="1" ht="18.75" hidden="1">
      <c r="A536" s="30" t="s">
        <v>613</v>
      </c>
      <c r="B536" s="40">
        <v>27</v>
      </c>
      <c r="C536" s="49">
        <v>8</v>
      </c>
      <c r="D536" s="49">
        <v>1</v>
      </c>
      <c r="E536" s="180" t="s">
        <v>480</v>
      </c>
      <c r="F536" s="181" t="s">
        <v>433</v>
      </c>
      <c r="G536" s="181" t="s">
        <v>473</v>
      </c>
      <c r="H536" s="181" t="s">
        <v>732</v>
      </c>
      <c r="I536" s="31">
        <v>610</v>
      </c>
      <c r="J536" s="413" t="e">
        <f>'Приложение 4'!#REF!</f>
        <v>#REF!</v>
      </c>
      <c r="K536" s="413" t="e">
        <f>'Приложение 4'!#REF!</f>
        <v>#REF!</v>
      </c>
      <c r="L536" s="413" t="e">
        <f>'Приложение 4'!#REF!</f>
        <v>#REF!</v>
      </c>
    </row>
    <row r="537" spans="1:12" s="103" customFormat="1" ht="31.5" hidden="1">
      <c r="A537" s="30" t="s">
        <v>735</v>
      </c>
      <c r="B537" s="40">
        <v>27</v>
      </c>
      <c r="C537" s="49">
        <v>8</v>
      </c>
      <c r="D537" s="49">
        <v>1</v>
      </c>
      <c r="E537" s="180" t="s">
        <v>480</v>
      </c>
      <c r="F537" s="181" t="s">
        <v>433</v>
      </c>
      <c r="G537" s="181" t="s">
        <v>473</v>
      </c>
      <c r="H537" s="181" t="s">
        <v>734</v>
      </c>
      <c r="I537" s="31"/>
      <c r="J537" s="413" t="e">
        <f>J538</f>
        <v>#REF!</v>
      </c>
      <c r="K537" s="413" t="e">
        <f>K538</f>
        <v>#REF!</v>
      </c>
      <c r="L537" s="413" t="e">
        <f>L538</f>
        <v>#REF!</v>
      </c>
    </row>
    <row r="538" spans="1:15" s="239" customFormat="1" ht="18.75" hidden="1">
      <c r="A538" s="30" t="s">
        <v>613</v>
      </c>
      <c r="B538" s="40">
        <v>27</v>
      </c>
      <c r="C538" s="49">
        <v>8</v>
      </c>
      <c r="D538" s="49">
        <v>1</v>
      </c>
      <c r="E538" s="180" t="s">
        <v>480</v>
      </c>
      <c r="F538" s="181" t="s">
        <v>433</v>
      </c>
      <c r="G538" s="181" t="s">
        <v>473</v>
      </c>
      <c r="H538" s="181" t="s">
        <v>734</v>
      </c>
      <c r="I538" s="31">
        <v>610</v>
      </c>
      <c r="J538" s="413" t="e">
        <f>'Приложение 4'!#REF!</f>
        <v>#REF!</v>
      </c>
      <c r="K538" s="413" t="e">
        <f>'Приложение 4'!#REF!</f>
        <v>#REF!</v>
      </c>
      <c r="L538" s="413" t="e">
        <f>'Приложение 4'!#REF!</f>
        <v>#REF!</v>
      </c>
      <c r="M538" s="103"/>
      <c r="N538" s="103"/>
      <c r="O538" s="103"/>
    </row>
    <row r="539" spans="1:15" s="239" customFormat="1" ht="18.75">
      <c r="A539" s="30" t="s">
        <v>186</v>
      </c>
      <c r="B539" s="40"/>
      <c r="C539" s="49">
        <v>8</v>
      </c>
      <c r="D539" s="49">
        <v>1</v>
      </c>
      <c r="E539" s="180" t="s">
        <v>460</v>
      </c>
      <c r="F539" s="181" t="s">
        <v>433</v>
      </c>
      <c r="G539" s="181" t="s">
        <v>463</v>
      </c>
      <c r="H539" s="181" t="s">
        <v>185</v>
      </c>
      <c r="I539" s="31"/>
      <c r="J539" s="413">
        <v>0</v>
      </c>
      <c r="K539" s="413">
        <v>0</v>
      </c>
      <c r="L539" s="413" t="e">
        <f>L540</f>
        <v>#REF!</v>
      </c>
      <c r="M539" s="103"/>
      <c r="N539" s="103"/>
      <c r="O539" s="103"/>
    </row>
    <row r="540" spans="1:15" s="239" customFormat="1" ht="18.75">
      <c r="A540" s="30" t="s">
        <v>613</v>
      </c>
      <c r="B540" s="40"/>
      <c r="C540" s="49">
        <v>8</v>
      </c>
      <c r="D540" s="49">
        <v>1</v>
      </c>
      <c r="E540" s="180" t="s">
        <v>460</v>
      </c>
      <c r="F540" s="181" t="s">
        <v>433</v>
      </c>
      <c r="G540" s="181" t="s">
        <v>463</v>
      </c>
      <c r="H540" s="181" t="s">
        <v>185</v>
      </c>
      <c r="I540" s="31">
        <v>610</v>
      </c>
      <c r="J540" s="413">
        <v>0</v>
      </c>
      <c r="K540" s="413">
        <v>0</v>
      </c>
      <c r="L540" s="413" t="e">
        <f>'Приложение 4'!#REF!</f>
        <v>#REF!</v>
      </c>
      <c r="M540" s="103"/>
      <c r="N540" s="103"/>
      <c r="O540" s="103"/>
    </row>
    <row r="541" spans="1:15" s="239" customFormat="1" ht="18.75">
      <c r="A541" s="30" t="s">
        <v>879</v>
      </c>
      <c r="B541" s="40"/>
      <c r="C541" s="49">
        <v>8</v>
      </c>
      <c r="D541" s="49">
        <v>1</v>
      </c>
      <c r="E541" s="180" t="s">
        <v>460</v>
      </c>
      <c r="F541" s="181" t="s">
        <v>433</v>
      </c>
      <c r="G541" s="181" t="s">
        <v>463</v>
      </c>
      <c r="H541" s="181" t="s">
        <v>871</v>
      </c>
      <c r="I541" s="31"/>
      <c r="J541" s="413">
        <v>0</v>
      </c>
      <c r="K541" s="413">
        <v>0</v>
      </c>
      <c r="L541" s="413" t="e">
        <f>L542</f>
        <v>#REF!</v>
      </c>
      <c r="M541" s="103"/>
      <c r="N541" s="103"/>
      <c r="O541" s="103"/>
    </row>
    <row r="542" spans="1:15" s="239" customFormat="1" ht="18.75">
      <c r="A542" s="30" t="s">
        <v>613</v>
      </c>
      <c r="B542" s="40"/>
      <c r="C542" s="49">
        <v>8</v>
      </c>
      <c r="D542" s="49">
        <v>1</v>
      </c>
      <c r="E542" s="180" t="s">
        <v>460</v>
      </c>
      <c r="F542" s="181" t="s">
        <v>433</v>
      </c>
      <c r="G542" s="181" t="s">
        <v>463</v>
      </c>
      <c r="H542" s="181" t="s">
        <v>871</v>
      </c>
      <c r="I542" s="31">
        <v>610</v>
      </c>
      <c r="J542" s="413">
        <v>0</v>
      </c>
      <c r="K542" s="413">
        <v>0</v>
      </c>
      <c r="L542" s="413" t="e">
        <f>'Приложение 4'!#REF!</f>
        <v>#REF!</v>
      </c>
      <c r="M542" s="103"/>
      <c r="N542" s="103"/>
      <c r="O542" s="103"/>
    </row>
    <row r="543" spans="1:12" s="239" customFormat="1" ht="18.75">
      <c r="A543" s="235" t="s">
        <v>515</v>
      </c>
      <c r="B543" s="176">
        <v>27</v>
      </c>
      <c r="C543" s="177">
        <v>9</v>
      </c>
      <c r="D543" s="177" t="s">
        <v>514</v>
      </c>
      <c r="E543" s="178"/>
      <c r="F543" s="179"/>
      <c r="G543" s="179"/>
      <c r="H543" s="179"/>
      <c r="I543" s="35"/>
      <c r="J543" s="418" t="e">
        <f>J547+J544</f>
        <v>#REF!</v>
      </c>
      <c r="K543" s="418" t="e">
        <f>K547</f>
        <v>#REF!</v>
      </c>
      <c r="L543" s="418" t="e">
        <f>L547</f>
        <v>#REF!</v>
      </c>
    </row>
    <row r="544" spans="1:12" s="239" customFormat="1" ht="18.75">
      <c r="A544" s="235" t="e">
        <f>'Приложение 4'!#REF!</f>
        <v>#REF!</v>
      </c>
      <c r="B544" s="176" t="e">
        <f>'Приложение 4'!#REF!</f>
        <v>#REF!</v>
      </c>
      <c r="C544" s="177" t="e">
        <f>'Приложение 4'!#REF!</f>
        <v>#REF!</v>
      </c>
      <c r="D544" s="177" t="e">
        <f>'Приложение 4'!#REF!</f>
        <v>#REF!</v>
      </c>
      <c r="E544" s="178" t="s">
        <v>651</v>
      </c>
      <c r="F544" s="179" t="s">
        <v>514</v>
      </c>
      <c r="G544" s="179" t="s">
        <v>514</v>
      </c>
      <c r="H544" s="179" t="s">
        <v>514</v>
      </c>
      <c r="I544" s="35" t="s">
        <v>514</v>
      </c>
      <c r="J544" s="418" t="e">
        <f>'Приложение 4'!#REF!</f>
        <v>#REF!</v>
      </c>
      <c r="K544" s="418">
        <v>0</v>
      </c>
      <c r="L544" s="418">
        <v>0</v>
      </c>
    </row>
    <row r="545" spans="1:12" ht="18.75">
      <c r="A545" s="30" t="e">
        <f>'Приложение 4'!#REF!</f>
        <v>#REF!</v>
      </c>
      <c r="B545" s="36" t="e">
        <f>'Приложение 4'!#REF!</f>
        <v>#REF!</v>
      </c>
      <c r="C545" s="49" t="e">
        <f>'Приложение 4'!#REF!</f>
        <v>#REF!</v>
      </c>
      <c r="D545" s="49" t="e">
        <f>'Приложение 4'!#REF!</f>
        <v>#REF!</v>
      </c>
      <c r="E545" s="180" t="e">
        <f>'Приложение 4'!#REF!</f>
        <v>#REF!</v>
      </c>
      <c r="F545" s="181" t="e">
        <f>'Приложение 4'!#REF!</f>
        <v>#REF!</v>
      </c>
      <c r="G545" s="181" t="e">
        <f>'Приложение 4'!#REF!</f>
        <v>#REF!</v>
      </c>
      <c r="H545" s="181" t="e">
        <f>'Приложение 4'!#REF!</f>
        <v>#REF!</v>
      </c>
      <c r="I545" s="31" t="s">
        <v>514</v>
      </c>
      <c r="J545" s="413" t="e">
        <f>'Приложение 4'!#REF!</f>
        <v>#REF!</v>
      </c>
      <c r="K545" s="413">
        <v>0</v>
      </c>
      <c r="L545" s="413">
        <v>0</v>
      </c>
    </row>
    <row r="546" spans="1:12" ht="18.75">
      <c r="A546" s="30" t="e">
        <f>'Приложение 4'!#REF!</f>
        <v>#REF!</v>
      </c>
      <c r="B546" s="36" t="e">
        <f>'Приложение 4'!#REF!</f>
        <v>#REF!</v>
      </c>
      <c r="C546" s="49" t="e">
        <f>'Приложение 4'!#REF!</f>
        <v>#REF!</v>
      </c>
      <c r="D546" s="49" t="e">
        <f>'Приложение 4'!#REF!</f>
        <v>#REF!</v>
      </c>
      <c r="E546" s="180" t="e">
        <f>'Приложение 4'!#REF!</f>
        <v>#REF!</v>
      </c>
      <c r="F546" s="181" t="e">
        <f>'Приложение 4'!#REF!</f>
        <v>#REF!</v>
      </c>
      <c r="G546" s="181" t="e">
        <f>'Приложение 4'!#REF!</f>
        <v>#REF!</v>
      </c>
      <c r="H546" s="181" t="e">
        <f>'Приложение 4'!#REF!</f>
        <v>#REF!</v>
      </c>
      <c r="I546" s="31" t="e">
        <f>'Приложение 4'!#REF!</f>
        <v>#REF!</v>
      </c>
      <c r="J546" s="413" t="e">
        <f>'Приложение 4'!#REF!</f>
        <v>#REF!</v>
      </c>
      <c r="K546" s="413">
        <v>0</v>
      </c>
      <c r="L546" s="413">
        <v>0</v>
      </c>
    </row>
    <row r="547" spans="1:15" ht="18.75">
      <c r="A547" s="235" t="s">
        <v>438</v>
      </c>
      <c r="B547" s="35">
        <v>27</v>
      </c>
      <c r="C547" s="177">
        <v>9</v>
      </c>
      <c r="D547" s="177">
        <v>7</v>
      </c>
      <c r="E547" s="177" t="s">
        <v>397</v>
      </c>
      <c r="F547" s="179" t="s">
        <v>397</v>
      </c>
      <c r="G547" s="179"/>
      <c r="H547" s="179" t="s">
        <v>397</v>
      </c>
      <c r="I547" s="35"/>
      <c r="J547" s="411" t="e">
        <f aca="true" t="shared" si="37" ref="J547:L548">J548</f>
        <v>#REF!</v>
      </c>
      <c r="K547" s="411" t="e">
        <f t="shared" si="37"/>
        <v>#REF!</v>
      </c>
      <c r="L547" s="411" t="e">
        <f t="shared" si="37"/>
        <v>#REF!</v>
      </c>
      <c r="M547" s="239"/>
      <c r="N547" s="239"/>
      <c r="O547" s="239"/>
    </row>
    <row r="548" spans="1:12" ht="47.25">
      <c r="A548" s="107" t="s">
        <v>609</v>
      </c>
      <c r="B548" s="31">
        <v>27</v>
      </c>
      <c r="C548" s="49">
        <v>9</v>
      </c>
      <c r="D548" s="49">
        <v>7</v>
      </c>
      <c r="E548" s="49">
        <v>91</v>
      </c>
      <c r="F548" s="181" t="s">
        <v>433</v>
      </c>
      <c r="G548" s="181" t="s">
        <v>463</v>
      </c>
      <c r="H548" s="181" t="s">
        <v>575</v>
      </c>
      <c r="I548" s="31"/>
      <c r="J548" s="412" t="e">
        <f t="shared" si="37"/>
        <v>#REF!</v>
      </c>
      <c r="K548" s="412" t="e">
        <f t="shared" si="37"/>
        <v>#REF!</v>
      </c>
      <c r="L548" s="412" t="e">
        <f t="shared" si="37"/>
        <v>#REF!</v>
      </c>
    </row>
    <row r="549" spans="1:15" s="239" customFormat="1" ht="18.75">
      <c r="A549" s="107" t="s">
        <v>611</v>
      </c>
      <c r="B549" s="31">
        <v>27</v>
      </c>
      <c r="C549" s="49">
        <v>9</v>
      </c>
      <c r="D549" s="49">
        <v>7</v>
      </c>
      <c r="E549" s="49">
        <v>91</v>
      </c>
      <c r="F549" s="181" t="s">
        <v>433</v>
      </c>
      <c r="G549" s="181" t="s">
        <v>463</v>
      </c>
      <c r="H549" s="181" t="s">
        <v>575</v>
      </c>
      <c r="I549" s="31">
        <v>240</v>
      </c>
      <c r="J549" s="412" t="e">
        <f>'Приложение 4'!#REF!</f>
        <v>#REF!</v>
      </c>
      <c r="K549" s="412" t="e">
        <f>'Приложение 4'!#REF!</f>
        <v>#REF!</v>
      </c>
      <c r="L549" s="412" t="e">
        <f>'Приложение 4'!#REF!</f>
        <v>#REF!</v>
      </c>
      <c r="M549" s="39"/>
      <c r="N549" s="39"/>
      <c r="O549" s="39"/>
    </row>
    <row r="550" spans="1:12" s="239" customFormat="1" ht="18.75">
      <c r="A550" s="235" t="s">
        <v>406</v>
      </c>
      <c r="B550" s="242">
        <v>27</v>
      </c>
      <c r="C550" s="243">
        <v>10</v>
      </c>
      <c r="D550" s="177"/>
      <c r="E550" s="178"/>
      <c r="F550" s="179"/>
      <c r="G550" s="179"/>
      <c r="H550" s="179"/>
      <c r="I550" s="35"/>
      <c r="J550" s="418" t="e">
        <f>J551+J555+J584+J591</f>
        <v>#REF!</v>
      </c>
      <c r="K550" s="418" t="e">
        <f>K551+K555+K584+K591</f>
        <v>#REF!</v>
      </c>
      <c r="L550" s="418" t="e">
        <f>L551+L555+L584+L591</f>
        <v>#REF!</v>
      </c>
    </row>
    <row r="551" spans="1:15" ht="18.75">
      <c r="A551" s="235" t="s">
        <v>333</v>
      </c>
      <c r="B551" s="242">
        <v>27</v>
      </c>
      <c r="C551" s="243">
        <v>10</v>
      </c>
      <c r="D551" s="177">
        <v>1</v>
      </c>
      <c r="E551" s="178"/>
      <c r="F551" s="179"/>
      <c r="G551" s="179"/>
      <c r="H551" s="179"/>
      <c r="I551" s="35"/>
      <c r="J551" s="418" t="e">
        <f>J552</f>
        <v>#REF!</v>
      </c>
      <c r="K551" s="418" t="e">
        <f>K552</f>
        <v>#REF!</v>
      </c>
      <c r="L551" s="418" t="e">
        <f>L552</f>
        <v>#REF!</v>
      </c>
      <c r="M551" s="239"/>
      <c r="N551" s="239"/>
      <c r="O551" s="239"/>
    </row>
    <row r="552" spans="1:12" ht="18.75">
      <c r="A552" s="37" t="s">
        <v>189</v>
      </c>
      <c r="B552" s="31">
        <v>27</v>
      </c>
      <c r="C552" s="32">
        <v>10</v>
      </c>
      <c r="D552" s="49">
        <v>1</v>
      </c>
      <c r="E552" s="180" t="s">
        <v>460</v>
      </c>
      <c r="F552" s="181" t="s">
        <v>433</v>
      </c>
      <c r="G552" s="181" t="s">
        <v>463</v>
      </c>
      <c r="H552" s="181" t="s">
        <v>190</v>
      </c>
      <c r="I552" s="36"/>
      <c r="J552" s="412" t="e">
        <f>J553+J554</f>
        <v>#REF!</v>
      </c>
      <c r="K552" s="412" t="e">
        <f>K553+K554</f>
        <v>#REF!</v>
      </c>
      <c r="L552" s="412" t="e">
        <f>L553+L554</f>
        <v>#REF!</v>
      </c>
    </row>
    <row r="553" spans="1:12" ht="18.75">
      <c r="A553" s="37" t="s">
        <v>611</v>
      </c>
      <c r="B553" s="31">
        <v>27</v>
      </c>
      <c r="C553" s="32">
        <v>10</v>
      </c>
      <c r="D553" s="49">
        <v>1</v>
      </c>
      <c r="E553" s="210" t="s">
        <v>460</v>
      </c>
      <c r="F553" s="211" t="s">
        <v>433</v>
      </c>
      <c r="G553" s="211" t="s">
        <v>463</v>
      </c>
      <c r="H553" s="211" t="s">
        <v>190</v>
      </c>
      <c r="I553" s="36">
        <v>240</v>
      </c>
      <c r="J553" s="412" t="e">
        <f>'Приложение 4'!#REF!</f>
        <v>#REF!</v>
      </c>
      <c r="K553" s="412" t="e">
        <f>'Приложение 4'!#REF!</f>
        <v>#REF!</v>
      </c>
      <c r="L553" s="412" t="e">
        <f>'Приложение 4'!#REF!</f>
        <v>#REF!</v>
      </c>
    </row>
    <row r="554" spans="1:15" s="239" customFormat="1" ht="18.75">
      <c r="A554" s="37" t="s">
        <v>617</v>
      </c>
      <c r="B554" s="31">
        <v>27</v>
      </c>
      <c r="C554" s="32">
        <v>10</v>
      </c>
      <c r="D554" s="49">
        <v>1</v>
      </c>
      <c r="E554" s="210" t="s">
        <v>460</v>
      </c>
      <c r="F554" s="211" t="s">
        <v>433</v>
      </c>
      <c r="G554" s="211" t="s">
        <v>463</v>
      </c>
      <c r="H554" s="211" t="s">
        <v>190</v>
      </c>
      <c r="I554" s="36">
        <v>320</v>
      </c>
      <c r="J554" s="412" t="e">
        <f>'Приложение 4'!#REF!</f>
        <v>#REF!</v>
      </c>
      <c r="K554" s="412" t="e">
        <f>'Приложение 4'!#REF!</f>
        <v>#REF!</v>
      </c>
      <c r="L554" s="412" t="e">
        <f>'Приложение 4'!#REF!</f>
        <v>#REF!</v>
      </c>
      <c r="M554" s="39"/>
      <c r="N554" s="39"/>
      <c r="O554" s="39"/>
    </row>
    <row r="555" spans="1:15" ht="18.75">
      <c r="A555" s="251" t="s">
        <v>405</v>
      </c>
      <c r="B555" s="252">
        <v>27</v>
      </c>
      <c r="C555" s="240">
        <v>10</v>
      </c>
      <c r="D555" s="253">
        <v>3</v>
      </c>
      <c r="E555" s="254"/>
      <c r="F555" s="255"/>
      <c r="G555" s="255"/>
      <c r="H555" s="256"/>
      <c r="I555" s="257"/>
      <c r="J555" s="426" t="e">
        <f>J560+J575+J556+J568</f>
        <v>#REF!</v>
      </c>
      <c r="K555" s="426" t="e">
        <f>K560+K575+K556+K568</f>
        <v>#REF!</v>
      </c>
      <c r="L555" s="426" t="e">
        <f>L560+L575+L556+L568</f>
        <v>#REF!</v>
      </c>
      <c r="M555" s="239"/>
      <c r="N555" s="239"/>
      <c r="O555" s="239"/>
    </row>
    <row r="556" spans="1:12" ht="31.5">
      <c r="A556" s="85" t="s">
        <v>517</v>
      </c>
      <c r="B556" s="86">
        <v>27</v>
      </c>
      <c r="C556" s="87">
        <v>10</v>
      </c>
      <c r="D556" s="32">
        <v>3</v>
      </c>
      <c r="E556" s="210" t="s">
        <v>473</v>
      </c>
      <c r="F556" s="211" t="s">
        <v>433</v>
      </c>
      <c r="G556" s="211" t="s">
        <v>463</v>
      </c>
      <c r="H556" s="214" t="s">
        <v>513</v>
      </c>
      <c r="I556" s="215"/>
      <c r="J556" s="414" t="e">
        <f aca="true" t="shared" si="38" ref="J556:L558">J557</f>
        <v>#REF!</v>
      </c>
      <c r="K556" s="414" t="e">
        <f t="shared" si="38"/>
        <v>#REF!</v>
      </c>
      <c r="L556" s="414" t="e">
        <f t="shared" si="38"/>
        <v>#REF!</v>
      </c>
    </row>
    <row r="557" spans="1:12" ht="18.75">
      <c r="A557" s="85" t="s">
        <v>671</v>
      </c>
      <c r="B557" s="86">
        <v>27</v>
      </c>
      <c r="C557" s="87">
        <v>10</v>
      </c>
      <c r="D557" s="32">
        <v>3</v>
      </c>
      <c r="E557" s="210" t="s">
        <v>473</v>
      </c>
      <c r="F557" s="211" t="s">
        <v>433</v>
      </c>
      <c r="G557" s="211" t="s">
        <v>472</v>
      </c>
      <c r="H557" s="214" t="s">
        <v>513</v>
      </c>
      <c r="I557" s="215"/>
      <c r="J557" s="414" t="e">
        <f t="shared" si="38"/>
        <v>#REF!</v>
      </c>
      <c r="K557" s="414" t="e">
        <f t="shared" si="38"/>
        <v>#REF!</v>
      </c>
      <c r="L557" s="414" t="e">
        <f t="shared" si="38"/>
        <v>#REF!</v>
      </c>
    </row>
    <row r="558" spans="1:12" ht="47.25">
      <c r="A558" s="85" t="s">
        <v>672</v>
      </c>
      <c r="B558" s="86">
        <v>27</v>
      </c>
      <c r="C558" s="87">
        <v>10</v>
      </c>
      <c r="D558" s="32">
        <v>3</v>
      </c>
      <c r="E558" s="180" t="s">
        <v>473</v>
      </c>
      <c r="F558" s="181" t="s">
        <v>433</v>
      </c>
      <c r="G558" s="181" t="s">
        <v>472</v>
      </c>
      <c r="H558" s="227" t="s">
        <v>850</v>
      </c>
      <c r="I558" s="34"/>
      <c r="J558" s="412" t="e">
        <f t="shared" si="38"/>
        <v>#REF!</v>
      </c>
      <c r="K558" s="412" t="e">
        <f t="shared" si="38"/>
        <v>#REF!</v>
      </c>
      <c r="L558" s="412" t="e">
        <f t="shared" si="38"/>
        <v>#REF!</v>
      </c>
    </row>
    <row r="559" spans="1:12" ht="18.75">
      <c r="A559" s="85" t="s">
        <v>615</v>
      </c>
      <c r="B559" s="86">
        <v>27</v>
      </c>
      <c r="C559" s="87">
        <v>10</v>
      </c>
      <c r="D559" s="49">
        <v>3</v>
      </c>
      <c r="E559" s="180" t="s">
        <v>473</v>
      </c>
      <c r="F559" s="181" t="s">
        <v>433</v>
      </c>
      <c r="G559" s="181" t="s">
        <v>472</v>
      </c>
      <c r="H559" s="227" t="s">
        <v>850</v>
      </c>
      <c r="I559" s="40">
        <v>310</v>
      </c>
      <c r="J559" s="412" t="e">
        <f>'Приложение 4'!#REF!</f>
        <v>#REF!</v>
      </c>
      <c r="K559" s="412" t="e">
        <f>'Приложение 4'!#REF!</f>
        <v>#REF!</v>
      </c>
      <c r="L559" s="412" t="e">
        <f>'Приложение 4'!#REF!</f>
        <v>#REF!</v>
      </c>
    </row>
    <row r="560" spans="1:12" ht="31.5">
      <c r="A560" s="85" t="s">
        <v>512</v>
      </c>
      <c r="B560" s="86">
        <v>27</v>
      </c>
      <c r="C560" s="32">
        <v>10</v>
      </c>
      <c r="D560" s="87">
        <v>3</v>
      </c>
      <c r="E560" s="210" t="s">
        <v>432</v>
      </c>
      <c r="F560" s="211" t="s">
        <v>433</v>
      </c>
      <c r="G560" s="211" t="s">
        <v>463</v>
      </c>
      <c r="H560" s="214" t="s">
        <v>513</v>
      </c>
      <c r="I560" s="215"/>
      <c r="J560" s="414" t="e">
        <f>J561</f>
        <v>#REF!</v>
      </c>
      <c r="K560" s="414" t="e">
        <f>K561</f>
        <v>#REF!</v>
      </c>
      <c r="L560" s="414" t="e">
        <f>L561</f>
        <v>#REF!</v>
      </c>
    </row>
    <row r="561" spans="1:12" ht="31.5">
      <c r="A561" s="85" t="s">
        <v>191</v>
      </c>
      <c r="B561" s="86">
        <v>27</v>
      </c>
      <c r="C561" s="32">
        <v>10</v>
      </c>
      <c r="D561" s="87">
        <v>3</v>
      </c>
      <c r="E561" s="210" t="s">
        <v>432</v>
      </c>
      <c r="F561" s="211" t="s">
        <v>433</v>
      </c>
      <c r="G561" s="211" t="s">
        <v>435</v>
      </c>
      <c r="H561" s="214" t="s">
        <v>513</v>
      </c>
      <c r="I561" s="215"/>
      <c r="J561" s="414" t="e">
        <f>J562+J564+J566</f>
        <v>#REF!</v>
      </c>
      <c r="K561" s="414" t="e">
        <f>K562+K564+K566</f>
        <v>#REF!</v>
      </c>
      <c r="L561" s="414" t="e">
        <f>L562+L564+L566</f>
        <v>#REF!</v>
      </c>
    </row>
    <row r="562" spans="1:12" ht="31.5">
      <c r="A562" s="47" t="s">
        <v>192</v>
      </c>
      <c r="B562" s="31">
        <v>27</v>
      </c>
      <c r="C562" s="32">
        <v>10</v>
      </c>
      <c r="D562" s="49">
        <v>3</v>
      </c>
      <c r="E562" s="210" t="s">
        <v>432</v>
      </c>
      <c r="F562" s="211" t="s">
        <v>433</v>
      </c>
      <c r="G562" s="211" t="s">
        <v>435</v>
      </c>
      <c r="H562" s="214" t="s">
        <v>799</v>
      </c>
      <c r="I562" s="34"/>
      <c r="J562" s="412" t="e">
        <f>J563</f>
        <v>#REF!</v>
      </c>
      <c r="K562" s="412" t="e">
        <f>K563</f>
        <v>#REF!</v>
      </c>
      <c r="L562" s="412" t="e">
        <f>L563</f>
        <v>#REF!</v>
      </c>
    </row>
    <row r="563" spans="1:12" ht="18.75">
      <c r="A563" s="28" t="s">
        <v>617</v>
      </c>
      <c r="B563" s="31">
        <v>27</v>
      </c>
      <c r="C563" s="32">
        <v>10</v>
      </c>
      <c r="D563" s="49">
        <v>3</v>
      </c>
      <c r="E563" s="180" t="s">
        <v>432</v>
      </c>
      <c r="F563" s="181" t="s">
        <v>433</v>
      </c>
      <c r="G563" s="181" t="s">
        <v>435</v>
      </c>
      <c r="H563" s="227" t="s">
        <v>799</v>
      </c>
      <c r="I563" s="34">
        <v>320</v>
      </c>
      <c r="J563" s="412" t="e">
        <f>'Приложение 4'!#REF!</f>
        <v>#REF!</v>
      </c>
      <c r="K563" s="412" t="e">
        <f>'Приложение 4'!#REF!</f>
        <v>#REF!</v>
      </c>
      <c r="L563" s="412" t="e">
        <f>'Приложение 4'!#REF!</f>
        <v>#REF!</v>
      </c>
    </row>
    <row r="564" spans="1:12" ht="20.25" customHeight="1" hidden="1">
      <c r="A564" s="91" t="s">
        <v>833</v>
      </c>
      <c r="B564" s="89">
        <v>27</v>
      </c>
      <c r="C564" s="32">
        <v>10</v>
      </c>
      <c r="D564" s="90">
        <v>3</v>
      </c>
      <c r="E564" s="218" t="s">
        <v>432</v>
      </c>
      <c r="F564" s="219" t="s">
        <v>433</v>
      </c>
      <c r="G564" s="219" t="s">
        <v>435</v>
      </c>
      <c r="H564" s="219" t="s">
        <v>270</v>
      </c>
      <c r="I564" s="31"/>
      <c r="J564" s="427" t="e">
        <f>J565</f>
        <v>#REF!</v>
      </c>
      <c r="K564" s="427" t="e">
        <f>K565</f>
        <v>#REF!</v>
      </c>
      <c r="L564" s="427" t="e">
        <f>L565</f>
        <v>#REF!</v>
      </c>
    </row>
    <row r="565" spans="1:12" ht="20.25" customHeight="1" hidden="1">
      <c r="A565" s="91" t="s">
        <v>617</v>
      </c>
      <c r="B565" s="89">
        <v>27</v>
      </c>
      <c r="C565" s="32">
        <v>10</v>
      </c>
      <c r="D565" s="90">
        <v>3</v>
      </c>
      <c r="E565" s="218" t="s">
        <v>432</v>
      </c>
      <c r="F565" s="219" t="s">
        <v>433</v>
      </c>
      <c r="G565" s="219" t="s">
        <v>435</v>
      </c>
      <c r="H565" s="219" t="s">
        <v>270</v>
      </c>
      <c r="I565" s="31">
        <v>320</v>
      </c>
      <c r="J565" s="427" t="e">
        <f>'Приложение 4'!#REF!</f>
        <v>#REF!</v>
      </c>
      <c r="K565" s="427" t="e">
        <f>'Приложение 4'!#REF!</f>
        <v>#REF!</v>
      </c>
      <c r="L565" s="427" t="e">
        <f>'Приложение 4'!#REF!</f>
        <v>#REF!</v>
      </c>
    </row>
    <row r="566" spans="1:12" ht="20.25" customHeight="1" hidden="1">
      <c r="A566" s="343" t="s">
        <v>198</v>
      </c>
      <c r="B566" s="89">
        <v>27</v>
      </c>
      <c r="C566" s="32">
        <v>10</v>
      </c>
      <c r="D566" s="90">
        <v>3</v>
      </c>
      <c r="E566" s="218" t="s">
        <v>432</v>
      </c>
      <c r="F566" s="219" t="s">
        <v>433</v>
      </c>
      <c r="G566" s="219" t="s">
        <v>435</v>
      </c>
      <c r="H566" s="219" t="s">
        <v>197</v>
      </c>
      <c r="I566" s="31"/>
      <c r="J566" s="412" t="e">
        <f>J567</f>
        <v>#REF!</v>
      </c>
      <c r="K566" s="427">
        <v>0</v>
      </c>
      <c r="L566" s="427">
        <v>0</v>
      </c>
    </row>
    <row r="567" spans="1:12" ht="20.25" customHeight="1" hidden="1">
      <c r="A567" s="343" t="s">
        <v>617</v>
      </c>
      <c r="B567" s="89">
        <v>27</v>
      </c>
      <c r="C567" s="32">
        <v>10</v>
      </c>
      <c r="D567" s="90">
        <v>3</v>
      </c>
      <c r="E567" s="218" t="s">
        <v>432</v>
      </c>
      <c r="F567" s="219" t="s">
        <v>433</v>
      </c>
      <c r="G567" s="219" t="s">
        <v>435</v>
      </c>
      <c r="H567" s="219" t="s">
        <v>197</v>
      </c>
      <c r="I567" s="31">
        <v>320</v>
      </c>
      <c r="J567" s="412" t="e">
        <f>'Приложение 4'!#REF!</f>
        <v>#REF!</v>
      </c>
      <c r="K567" s="427">
        <v>0</v>
      </c>
      <c r="L567" s="427">
        <v>0</v>
      </c>
    </row>
    <row r="568" spans="1:12" ht="20.25" customHeight="1">
      <c r="A568" s="91" t="e">
        <f>'Приложение 4'!#REF!</f>
        <v>#REF!</v>
      </c>
      <c r="B568" s="89" t="e">
        <f>'Приложение 4'!#REF!</f>
        <v>#REF!</v>
      </c>
      <c r="C568" s="32" t="e">
        <f>'Приложение 4'!#REF!</f>
        <v>#REF!</v>
      </c>
      <c r="D568" s="90" t="e">
        <f>'Приложение 4'!#REF!</f>
        <v>#REF!</v>
      </c>
      <c r="E568" s="218" t="e">
        <f>'Приложение 4'!#REF!</f>
        <v>#REF!</v>
      </c>
      <c r="F568" s="219" t="e">
        <f>'Приложение 4'!#REF!</f>
        <v>#REF!</v>
      </c>
      <c r="G568" s="219" t="e">
        <f>'Приложение 4'!#REF!</f>
        <v>#REF!</v>
      </c>
      <c r="H568" s="219" t="e">
        <f>'Приложение 4'!#REF!</f>
        <v>#REF!</v>
      </c>
      <c r="I568" s="31" t="s">
        <v>514</v>
      </c>
      <c r="J568" s="427" t="e">
        <f aca="true" t="shared" si="39" ref="J568:L569">J569</f>
        <v>#REF!</v>
      </c>
      <c r="K568" s="427" t="e">
        <f t="shared" si="39"/>
        <v>#REF!</v>
      </c>
      <c r="L568" s="427" t="e">
        <f t="shared" si="39"/>
        <v>#REF!</v>
      </c>
    </row>
    <row r="569" spans="1:12" ht="20.25" customHeight="1">
      <c r="A569" s="91" t="e">
        <f>'Приложение 4'!#REF!</f>
        <v>#REF!</v>
      </c>
      <c r="B569" s="89" t="e">
        <f>'Приложение 4'!#REF!</f>
        <v>#REF!</v>
      </c>
      <c r="C569" s="32" t="e">
        <f>'Приложение 4'!#REF!</f>
        <v>#REF!</v>
      </c>
      <c r="D569" s="90" t="e">
        <f>'Приложение 4'!#REF!</f>
        <v>#REF!</v>
      </c>
      <c r="E569" s="218" t="e">
        <f>'Приложение 4'!#REF!</f>
        <v>#REF!</v>
      </c>
      <c r="F569" s="219" t="e">
        <f>'Приложение 4'!#REF!</f>
        <v>#REF!</v>
      </c>
      <c r="G569" s="219" t="e">
        <f>'Приложение 4'!#REF!</f>
        <v>#REF!</v>
      </c>
      <c r="H569" s="219" t="e">
        <f>'Приложение 4'!#REF!</f>
        <v>#REF!</v>
      </c>
      <c r="I569" s="31" t="s">
        <v>514</v>
      </c>
      <c r="J569" s="427" t="e">
        <f t="shared" si="39"/>
        <v>#REF!</v>
      </c>
      <c r="K569" s="427" t="e">
        <f t="shared" si="39"/>
        <v>#REF!</v>
      </c>
      <c r="L569" s="427" t="e">
        <f t="shared" si="39"/>
        <v>#REF!</v>
      </c>
    </row>
    <row r="570" spans="1:12" ht="18" customHeight="1">
      <c r="A570" s="91" t="e">
        <f>'Приложение 4'!#REF!</f>
        <v>#REF!</v>
      </c>
      <c r="B570" s="89" t="e">
        <f>'Приложение 4'!#REF!</f>
        <v>#REF!</v>
      </c>
      <c r="C570" s="32" t="e">
        <f>'Приложение 4'!#REF!</f>
        <v>#REF!</v>
      </c>
      <c r="D570" s="90" t="e">
        <f>'Приложение 4'!#REF!</f>
        <v>#REF!</v>
      </c>
      <c r="E570" s="218" t="e">
        <f>'Приложение 4'!#REF!</f>
        <v>#REF!</v>
      </c>
      <c r="F570" s="219" t="e">
        <f>'Приложение 4'!#REF!</f>
        <v>#REF!</v>
      </c>
      <c r="G570" s="219" t="e">
        <f>'Приложение 4'!#REF!</f>
        <v>#REF!</v>
      </c>
      <c r="H570" s="219" t="e">
        <f>'Приложение 4'!#REF!</f>
        <v>#REF!</v>
      </c>
      <c r="I570" s="31" t="s">
        <v>514</v>
      </c>
      <c r="J570" s="427" t="e">
        <f>J571+J573</f>
        <v>#REF!</v>
      </c>
      <c r="K570" s="427" t="e">
        <f>K571+K573</f>
        <v>#REF!</v>
      </c>
      <c r="L570" s="427" t="e">
        <f>L571+L573</f>
        <v>#REF!</v>
      </c>
    </row>
    <row r="571" spans="1:12" ht="35.25" customHeight="1">
      <c r="A571" s="91" t="e">
        <f>'Приложение 4'!#REF!</f>
        <v>#REF!</v>
      </c>
      <c r="B571" s="89" t="e">
        <f>'Приложение 4'!#REF!</f>
        <v>#REF!</v>
      </c>
      <c r="C571" s="32" t="e">
        <f>'Приложение 4'!#REF!</f>
        <v>#REF!</v>
      </c>
      <c r="D571" s="90" t="e">
        <f>'Приложение 4'!#REF!</f>
        <v>#REF!</v>
      </c>
      <c r="E571" s="218" t="e">
        <f>'Приложение 4'!#REF!</f>
        <v>#REF!</v>
      </c>
      <c r="F571" s="219" t="e">
        <f>'Приложение 4'!#REF!</f>
        <v>#REF!</v>
      </c>
      <c r="G571" s="219" t="e">
        <f>'Приложение 4'!#REF!</f>
        <v>#REF!</v>
      </c>
      <c r="H571" s="219" t="e">
        <f>'Приложение 4'!#REF!</f>
        <v>#REF!</v>
      </c>
      <c r="I571" s="31" t="s">
        <v>514</v>
      </c>
      <c r="J571" s="427" t="e">
        <f>J572</f>
        <v>#REF!</v>
      </c>
      <c r="K571" s="427" t="e">
        <f>K572</f>
        <v>#REF!</v>
      </c>
      <c r="L571" s="427" t="e">
        <f>L572</f>
        <v>#REF!</v>
      </c>
    </row>
    <row r="572" spans="1:12" ht="18.75">
      <c r="A572" s="91" t="e">
        <f>'Приложение 4'!#REF!</f>
        <v>#REF!</v>
      </c>
      <c r="B572" s="89" t="e">
        <f>'Приложение 4'!#REF!</f>
        <v>#REF!</v>
      </c>
      <c r="C572" s="32" t="e">
        <f>'Приложение 4'!#REF!</f>
        <v>#REF!</v>
      </c>
      <c r="D572" s="90" t="e">
        <f>'Приложение 4'!#REF!</f>
        <v>#REF!</v>
      </c>
      <c r="E572" s="218" t="e">
        <f>'Приложение 4'!#REF!</f>
        <v>#REF!</v>
      </c>
      <c r="F572" s="219" t="e">
        <f>'Приложение 4'!#REF!</f>
        <v>#REF!</v>
      </c>
      <c r="G572" s="219" t="e">
        <f>'Приложение 4'!#REF!</f>
        <v>#REF!</v>
      </c>
      <c r="H572" s="219" t="e">
        <f>'Приложение 4'!#REF!</f>
        <v>#REF!</v>
      </c>
      <c r="I572" s="31" t="e">
        <f>'Приложение 4'!#REF!</f>
        <v>#REF!</v>
      </c>
      <c r="J572" s="427" t="e">
        <f>'Приложение 4'!#REF!</f>
        <v>#REF!</v>
      </c>
      <c r="K572" s="427" t="e">
        <f>'Приложение 4'!#REF!</f>
        <v>#REF!</v>
      </c>
      <c r="L572" s="427" t="e">
        <f>'Приложение 4'!#REF!</f>
        <v>#REF!</v>
      </c>
    </row>
    <row r="573" spans="1:12" ht="36.75" customHeight="1" hidden="1">
      <c r="A573" s="91" t="e">
        <f>'Приложение 4'!#REF!</f>
        <v>#REF!</v>
      </c>
      <c r="B573" s="89" t="e">
        <f>'Приложение 4'!#REF!</f>
        <v>#REF!</v>
      </c>
      <c r="C573" s="32" t="e">
        <f>'Приложение 4'!#REF!</f>
        <v>#REF!</v>
      </c>
      <c r="D573" s="90" t="e">
        <f>'Приложение 4'!#REF!</f>
        <v>#REF!</v>
      </c>
      <c r="E573" s="218" t="e">
        <f>'Приложение 4'!#REF!</f>
        <v>#REF!</v>
      </c>
      <c r="F573" s="219" t="e">
        <f>'Приложение 4'!#REF!</f>
        <v>#REF!</v>
      </c>
      <c r="G573" s="219" t="e">
        <f>'Приложение 4'!#REF!</f>
        <v>#REF!</v>
      </c>
      <c r="H573" s="219" t="e">
        <f>'Приложение 4'!#REF!</f>
        <v>#REF!</v>
      </c>
      <c r="I573" s="31" t="s">
        <v>514</v>
      </c>
      <c r="J573" s="427" t="e">
        <f>J574</f>
        <v>#REF!</v>
      </c>
      <c r="K573" s="427" t="e">
        <f>K574</f>
        <v>#REF!</v>
      </c>
      <c r="L573" s="427" t="e">
        <f>L574</f>
        <v>#REF!</v>
      </c>
    </row>
    <row r="574" spans="1:12" ht="18.75" hidden="1">
      <c r="A574" s="91" t="e">
        <f>'Приложение 4'!#REF!</f>
        <v>#REF!</v>
      </c>
      <c r="B574" s="89" t="e">
        <f>'Приложение 4'!#REF!</f>
        <v>#REF!</v>
      </c>
      <c r="C574" s="32" t="e">
        <f>'Приложение 4'!#REF!</f>
        <v>#REF!</v>
      </c>
      <c r="D574" s="90" t="e">
        <f>'Приложение 4'!#REF!</f>
        <v>#REF!</v>
      </c>
      <c r="E574" s="218" t="e">
        <f>'Приложение 4'!#REF!</f>
        <v>#REF!</v>
      </c>
      <c r="F574" s="219" t="e">
        <f>'Приложение 4'!#REF!</f>
        <v>#REF!</v>
      </c>
      <c r="G574" s="219" t="e">
        <f>'Приложение 4'!#REF!</f>
        <v>#REF!</v>
      </c>
      <c r="H574" s="219" t="e">
        <f>'Приложение 4'!#REF!</f>
        <v>#REF!</v>
      </c>
      <c r="I574" s="31" t="e">
        <f>'Приложение 4'!#REF!</f>
        <v>#REF!</v>
      </c>
      <c r="J574" s="427" t="e">
        <f>'Приложение 4'!#REF!</f>
        <v>#REF!</v>
      </c>
      <c r="K574" s="427" t="e">
        <f>'Приложение 4'!#REF!</f>
        <v>#REF!</v>
      </c>
      <c r="L574" s="427" t="e">
        <f>'Приложение 4'!#REF!</f>
        <v>#REF!</v>
      </c>
    </row>
    <row r="575" spans="1:12" ht="18.75">
      <c r="A575" s="37" t="s">
        <v>439</v>
      </c>
      <c r="B575" s="89">
        <v>27</v>
      </c>
      <c r="C575" s="32">
        <v>10</v>
      </c>
      <c r="D575" s="32">
        <v>3</v>
      </c>
      <c r="E575" s="49">
        <v>91</v>
      </c>
      <c r="F575" s="181" t="s">
        <v>433</v>
      </c>
      <c r="G575" s="181" t="s">
        <v>463</v>
      </c>
      <c r="H575" s="227" t="s">
        <v>434</v>
      </c>
      <c r="I575" s="31"/>
      <c r="J575" s="412" t="e">
        <f>J576+J578+J580+J582</f>
        <v>#REF!</v>
      </c>
      <c r="K575" s="412" t="e">
        <f>K576+K578+K580+K582</f>
        <v>#REF!</v>
      </c>
      <c r="L575" s="412" t="e">
        <f>L576+L578+L580+L582</f>
        <v>#REF!</v>
      </c>
    </row>
    <row r="576" spans="1:12" ht="47.25" hidden="1">
      <c r="A576" s="223" t="s">
        <v>655</v>
      </c>
      <c r="B576" s="71">
        <v>27</v>
      </c>
      <c r="C576" s="29">
        <v>10</v>
      </c>
      <c r="D576" s="23">
        <v>3</v>
      </c>
      <c r="E576" s="24" t="s">
        <v>460</v>
      </c>
      <c r="F576" s="195" t="s">
        <v>433</v>
      </c>
      <c r="G576" s="195" t="s">
        <v>463</v>
      </c>
      <c r="H576" s="195" t="s">
        <v>586</v>
      </c>
      <c r="I576" s="71"/>
      <c r="J576" s="421" t="e">
        <f>J577</f>
        <v>#REF!</v>
      </c>
      <c r="K576" s="421" t="e">
        <f>K577</f>
        <v>#REF!</v>
      </c>
      <c r="L576" s="421" t="e">
        <f>L577</f>
        <v>#REF!</v>
      </c>
    </row>
    <row r="577" spans="1:12" ht="18.75" hidden="1">
      <c r="A577" s="223" t="s">
        <v>617</v>
      </c>
      <c r="B577" s="71">
        <v>27</v>
      </c>
      <c r="C577" s="29">
        <v>10</v>
      </c>
      <c r="D577" s="23">
        <v>3</v>
      </c>
      <c r="E577" s="225" t="s">
        <v>460</v>
      </c>
      <c r="F577" s="226" t="s">
        <v>433</v>
      </c>
      <c r="G577" s="226" t="s">
        <v>463</v>
      </c>
      <c r="H577" s="226" t="s">
        <v>586</v>
      </c>
      <c r="I577" s="71">
        <v>320</v>
      </c>
      <c r="J577" s="421" t="e">
        <f>'Приложение 4'!#REF!</f>
        <v>#REF!</v>
      </c>
      <c r="K577" s="421" t="e">
        <f>'Приложение 4'!#REF!</f>
        <v>#REF!</v>
      </c>
      <c r="L577" s="421" t="e">
        <f>'Приложение 4'!#REF!</f>
        <v>#REF!</v>
      </c>
    </row>
    <row r="578" spans="1:12" ht="31.5">
      <c r="A578" s="37" t="s">
        <v>404</v>
      </c>
      <c r="B578" s="31">
        <v>27</v>
      </c>
      <c r="C578" s="32">
        <v>10</v>
      </c>
      <c r="D578" s="49">
        <v>3</v>
      </c>
      <c r="E578" s="180" t="s">
        <v>460</v>
      </c>
      <c r="F578" s="181" t="s">
        <v>433</v>
      </c>
      <c r="G578" s="181" t="s">
        <v>463</v>
      </c>
      <c r="H578" s="227" t="s">
        <v>576</v>
      </c>
      <c r="I578" s="34"/>
      <c r="J578" s="413" t="e">
        <f>J579</f>
        <v>#REF!</v>
      </c>
      <c r="K578" s="413" t="e">
        <f>K579</f>
        <v>#REF!</v>
      </c>
      <c r="L578" s="413" t="e">
        <f>L579</f>
        <v>#REF!</v>
      </c>
    </row>
    <row r="579" spans="1:15" s="239" customFormat="1" ht="18.75">
      <c r="A579" s="37" t="s">
        <v>617</v>
      </c>
      <c r="B579" s="31">
        <v>27</v>
      </c>
      <c r="C579" s="32">
        <v>10</v>
      </c>
      <c r="D579" s="49">
        <v>3</v>
      </c>
      <c r="E579" s="180" t="s">
        <v>460</v>
      </c>
      <c r="F579" s="181" t="s">
        <v>433</v>
      </c>
      <c r="G579" s="181" t="s">
        <v>463</v>
      </c>
      <c r="H579" s="227" t="s">
        <v>576</v>
      </c>
      <c r="I579" s="40">
        <v>320</v>
      </c>
      <c r="J579" s="412" t="e">
        <f>'Приложение 4'!#REF!</f>
        <v>#REF!</v>
      </c>
      <c r="K579" s="412" t="e">
        <f>'Приложение 4'!#REF!</f>
        <v>#REF!</v>
      </c>
      <c r="L579" s="412" t="e">
        <f>'Приложение 4'!#REF!</f>
        <v>#REF!</v>
      </c>
      <c r="M579" s="39"/>
      <c r="N579" s="39"/>
      <c r="O579" s="39"/>
    </row>
    <row r="580" spans="1:15" s="101" customFormat="1" ht="31.5" hidden="1">
      <c r="A580" s="37" t="s">
        <v>195</v>
      </c>
      <c r="B580" s="36">
        <v>27</v>
      </c>
      <c r="C580" s="32">
        <v>10</v>
      </c>
      <c r="D580" s="49">
        <v>3</v>
      </c>
      <c r="E580" s="180" t="s">
        <v>460</v>
      </c>
      <c r="F580" s="181" t="s">
        <v>433</v>
      </c>
      <c r="G580" s="181" t="s">
        <v>463</v>
      </c>
      <c r="H580" s="181" t="s">
        <v>582</v>
      </c>
      <c r="I580" s="31" t="s">
        <v>397</v>
      </c>
      <c r="J580" s="413" t="e">
        <f>J581</f>
        <v>#REF!</v>
      </c>
      <c r="K580" s="413" t="e">
        <f>K581</f>
        <v>#REF!</v>
      </c>
      <c r="L580" s="413" t="e">
        <f>L581</f>
        <v>#REF!</v>
      </c>
      <c r="M580" s="239"/>
      <c r="N580" s="239"/>
      <c r="O580" s="239"/>
    </row>
    <row r="581" spans="1:12" s="101" customFormat="1" ht="18.75" hidden="1">
      <c r="A581" s="37" t="s">
        <v>616</v>
      </c>
      <c r="B581" s="36">
        <v>27</v>
      </c>
      <c r="C581" s="32">
        <v>10</v>
      </c>
      <c r="D581" s="49">
        <v>3</v>
      </c>
      <c r="E581" s="180" t="s">
        <v>460</v>
      </c>
      <c r="F581" s="181" t="s">
        <v>433</v>
      </c>
      <c r="G581" s="181" t="s">
        <v>463</v>
      </c>
      <c r="H581" s="181" t="s">
        <v>582</v>
      </c>
      <c r="I581" s="31">
        <v>310</v>
      </c>
      <c r="J581" s="413" t="e">
        <f>'Приложение 4'!#REF!</f>
        <v>#REF!</v>
      </c>
      <c r="K581" s="413" t="e">
        <f>'Приложение 4'!#REF!</f>
        <v>#REF!</v>
      </c>
      <c r="L581" s="413" t="e">
        <f>'Приложение 4'!#REF!</f>
        <v>#REF!</v>
      </c>
    </row>
    <row r="582" spans="1:12" s="101" customFormat="1" ht="18.75">
      <c r="A582" s="30" t="s">
        <v>194</v>
      </c>
      <c r="B582" s="31">
        <v>27</v>
      </c>
      <c r="C582" s="32">
        <v>10</v>
      </c>
      <c r="D582" s="49">
        <v>3</v>
      </c>
      <c r="E582" s="180" t="s">
        <v>460</v>
      </c>
      <c r="F582" s="181" t="s">
        <v>433</v>
      </c>
      <c r="G582" s="181" t="s">
        <v>463</v>
      </c>
      <c r="H582" s="181" t="s">
        <v>193</v>
      </c>
      <c r="I582" s="31"/>
      <c r="J582" s="417" t="e">
        <f>J583</f>
        <v>#REF!</v>
      </c>
      <c r="K582" s="417" t="e">
        <f>K583</f>
        <v>#REF!</v>
      </c>
      <c r="L582" s="417" t="e">
        <f>L583</f>
        <v>#REF!</v>
      </c>
    </row>
    <row r="583" spans="1:12" s="101" customFormat="1" ht="18.75">
      <c r="A583" s="30" t="s">
        <v>615</v>
      </c>
      <c r="B583" s="34">
        <v>27</v>
      </c>
      <c r="C583" s="32">
        <v>10</v>
      </c>
      <c r="D583" s="49">
        <v>3</v>
      </c>
      <c r="E583" s="180" t="s">
        <v>460</v>
      </c>
      <c r="F583" s="181" t="s">
        <v>433</v>
      </c>
      <c r="G583" s="181" t="s">
        <v>463</v>
      </c>
      <c r="H583" s="181" t="s">
        <v>193</v>
      </c>
      <c r="I583" s="31">
        <v>310</v>
      </c>
      <c r="J583" s="417" t="e">
        <f>'Приложение 4'!#REF!</f>
        <v>#REF!</v>
      </c>
      <c r="K583" s="417" t="e">
        <f>'Приложение 4'!#REF!</f>
        <v>#REF!</v>
      </c>
      <c r="L583" s="417" t="e">
        <f>'Приложение 4'!#REF!</f>
        <v>#REF!</v>
      </c>
    </row>
    <row r="584" spans="1:15" ht="18.75">
      <c r="A584" s="155" t="s">
        <v>330</v>
      </c>
      <c r="B584" s="35">
        <v>27</v>
      </c>
      <c r="C584" s="240">
        <v>10</v>
      </c>
      <c r="D584" s="177">
        <v>4</v>
      </c>
      <c r="E584" s="178"/>
      <c r="F584" s="179"/>
      <c r="G584" s="179"/>
      <c r="H584" s="179"/>
      <c r="I584" s="35"/>
      <c r="J584" s="418" t="e">
        <f>J585+J589</f>
        <v>#REF!</v>
      </c>
      <c r="K584" s="418" t="e">
        <f>K585+K589</f>
        <v>#REF!</v>
      </c>
      <c r="L584" s="418" t="e">
        <f>L585+L589</f>
        <v>#REF!</v>
      </c>
      <c r="M584" s="101"/>
      <c r="N584" s="101"/>
      <c r="O584" s="101"/>
    </row>
    <row r="585" spans="1:12" ht="18.75">
      <c r="A585" s="207" t="s">
        <v>516</v>
      </c>
      <c r="B585" s="22">
        <v>663</v>
      </c>
      <c r="C585" s="23">
        <v>10</v>
      </c>
      <c r="D585" s="23">
        <v>4</v>
      </c>
      <c r="E585" s="24" t="s">
        <v>475</v>
      </c>
      <c r="F585" s="195" t="s">
        <v>433</v>
      </c>
      <c r="G585" s="195" t="s">
        <v>463</v>
      </c>
      <c r="H585" s="195" t="s">
        <v>513</v>
      </c>
      <c r="I585" s="22" t="s">
        <v>397</v>
      </c>
      <c r="J585" s="417" t="e">
        <f aca="true" t="shared" si="40" ref="J585:L587">J586</f>
        <v>#REF!</v>
      </c>
      <c r="K585" s="417" t="e">
        <f t="shared" si="40"/>
        <v>#REF!</v>
      </c>
      <c r="L585" s="417" t="e">
        <f t="shared" si="40"/>
        <v>#REF!</v>
      </c>
    </row>
    <row r="586" spans="1:15" s="239" customFormat="1" ht="18.75">
      <c r="A586" s="297" t="s">
        <v>237</v>
      </c>
      <c r="B586" s="22">
        <v>663</v>
      </c>
      <c r="C586" s="23">
        <v>10</v>
      </c>
      <c r="D586" s="23">
        <v>4</v>
      </c>
      <c r="E586" s="24" t="s">
        <v>475</v>
      </c>
      <c r="F586" s="195" t="s">
        <v>433</v>
      </c>
      <c r="G586" s="195" t="s">
        <v>435</v>
      </c>
      <c r="H586" s="195" t="s">
        <v>513</v>
      </c>
      <c r="I586" s="22"/>
      <c r="J586" s="417" t="e">
        <f t="shared" si="40"/>
        <v>#REF!</v>
      </c>
      <c r="K586" s="417" t="e">
        <f t="shared" si="40"/>
        <v>#REF!</v>
      </c>
      <c r="L586" s="417" t="e">
        <f t="shared" si="40"/>
        <v>#REF!</v>
      </c>
      <c r="M586" s="39"/>
      <c r="N586" s="39"/>
      <c r="O586" s="39"/>
    </row>
    <row r="587" spans="1:15" ht="21" customHeight="1">
      <c r="A587" s="298" t="s">
        <v>232</v>
      </c>
      <c r="B587" s="22">
        <v>663</v>
      </c>
      <c r="C587" s="29">
        <v>10</v>
      </c>
      <c r="D587" s="23">
        <v>4</v>
      </c>
      <c r="E587" s="24" t="s">
        <v>475</v>
      </c>
      <c r="F587" s="195" t="s">
        <v>433</v>
      </c>
      <c r="G587" s="195" t="s">
        <v>435</v>
      </c>
      <c r="H587" s="195" t="s">
        <v>231</v>
      </c>
      <c r="I587" s="22"/>
      <c r="J587" s="417" t="e">
        <f t="shared" si="40"/>
        <v>#REF!</v>
      </c>
      <c r="K587" s="417" t="e">
        <f t="shared" si="40"/>
        <v>#REF!</v>
      </c>
      <c r="L587" s="417" t="e">
        <f t="shared" si="40"/>
        <v>#REF!</v>
      </c>
      <c r="M587" s="239"/>
      <c r="N587" s="239"/>
      <c r="O587" s="239"/>
    </row>
    <row r="588" spans="1:12" ht="18.75">
      <c r="A588" s="299" t="s">
        <v>617</v>
      </c>
      <c r="B588" s="22">
        <v>663</v>
      </c>
      <c r="C588" s="29">
        <v>10</v>
      </c>
      <c r="D588" s="23">
        <v>4</v>
      </c>
      <c r="E588" s="24" t="s">
        <v>475</v>
      </c>
      <c r="F588" s="195" t="s">
        <v>433</v>
      </c>
      <c r="G588" s="195" t="s">
        <v>435</v>
      </c>
      <c r="H588" s="195" t="s">
        <v>231</v>
      </c>
      <c r="I588" s="22">
        <v>320</v>
      </c>
      <c r="J588" s="417" t="e">
        <f>'Приложение 4'!#REF!</f>
        <v>#REF!</v>
      </c>
      <c r="K588" s="417" t="e">
        <f>'Приложение 4'!#REF!</f>
        <v>#REF!</v>
      </c>
      <c r="L588" s="417" t="e">
        <f>'Приложение 4'!#REF!</f>
        <v>#REF!</v>
      </c>
    </row>
    <row r="589" spans="1:12" ht="47.25" hidden="1">
      <c r="A589" s="30" t="s">
        <v>656</v>
      </c>
      <c r="B589" s="31">
        <v>27</v>
      </c>
      <c r="C589" s="32">
        <v>10</v>
      </c>
      <c r="D589" s="49">
        <v>4</v>
      </c>
      <c r="E589" s="49">
        <v>91</v>
      </c>
      <c r="F589" s="181" t="s">
        <v>433</v>
      </c>
      <c r="G589" s="181" t="s">
        <v>463</v>
      </c>
      <c r="H589" s="181" t="s">
        <v>578</v>
      </c>
      <c r="I589" s="31"/>
      <c r="J589" s="412" t="e">
        <f>J590</f>
        <v>#REF!</v>
      </c>
      <c r="K589" s="412" t="e">
        <f>K590</f>
        <v>#REF!</v>
      </c>
      <c r="L589" s="412" t="e">
        <f>L590</f>
        <v>#REF!</v>
      </c>
    </row>
    <row r="590" spans="1:12" ht="18.75" hidden="1">
      <c r="A590" s="30" t="s">
        <v>611</v>
      </c>
      <c r="B590" s="31">
        <v>27</v>
      </c>
      <c r="C590" s="32">
        <v>10</v>
      </c>
      <c r="D590" s="49">
        <v>4</v>
      </c>
      <c r="E590" s="49">
        <v>91</v>
      </c>
      <c r="F590" s="181" t="s">
        <v>433</v>
      </c>
      <c r="G590" s="181" t="s">
        <v>463</v>
      </c>
      <c r="H590" s="181" t="s">
        <v>578</v>
      </c>
      <c r="I590" s="31">
        <v>240</v>
      </c>
      <c r="J590" s="412" t="e">
        <f>'Приложение 4'!#REF!</f>
        <v>#REF!</v>
      </c>
      <c r="K590" s="412" t="e">
        <f>'Приложение 4'!#REF!</f>
        <v>#REF!</v>
      </c>
      <c r="L590" s="412" t="e">
        <f>'Приложение 4'!#REF!</f>
        <v>#REF!</v>
      </c>
    </row>
    <row r="591" spans="1:12" ht="18.75">
      <c r="A591" s="258" t="s">
        <v>403</v>
      </c>
      <c r="B591" s="259">
        <v>27</v>
      </c>
      <c r="C591" s="260">
        <v>10</v>
      </c>
      <c r="D591" s="261">
        <v>6</v>
      </c>
      <c r="E591" s="262"/>
      <c r="F591" s="263"/>
      <c r="G591" s="263"/>
      <c r="H591" s="263"/>
      <c r="I591" s="264"/>
      <c r="J591" s="423" t="e">
        <f>J592+J595+J599+J597</f>
        <v>#REF!</v>
      </c>
      <c r="K591" s="423" t="e">
        <f>K592+K595+K599+K597</f>
        <v>#REF!</v>
      </c>
      <c r="L591" s="423" t="e">
        <f>L592+L595+L599+L597</f>
        <v>#REF!</v>
      </c>
    </row>
    <row r="592" spans="1:12" ht="67.5" customHeight="1">
      <c r="A592" s="37" t="s">
        <v>825</v>
      </c>
      <c r="B592" s="36">
        <v>27</v>
      </c>
      <c r="C592" s="49">
        <v>10</v>
      </c>
      <c r="D592" s="49">
        <v>6</v>
      </c>
      <c r="E592" s="180" t="s">
        <v>460</v>
      </c>
      <c r="F592" s="181" t="s">
        <v>433</v>
      </c>
      <c r="G592" s="181" t="s">
        <v>463</v>
      </c>
      <c r="H592" s="181" t="s">
        <v>581</v>
      </c>
      <c r="I592" s="36"/>
      <c r="J592" s="412" t="e">
        <f>J593+J594</f>
        <v>#REF!</v>
      </c>
      <c r="K592" s="412" t="e">
        <f>K593+K594</f>
        <v>#REF!</v>
      </c>
      <c r="L592" s="412" t="e">
        <f>L593+L594</f>
        <v>#REF!</v>
      </c>
    </row>
    <row r="593" spans="1:12" ht="18.75">
      <c r="A593" s="37" t="s">
        <v>396</v>
      </c>
      <c r="B593" s="36">
        <v>27</v>
      </c>
      <c r="C593" s="49">
        <v>10</v>
      </c>
      <c r="D593" s="49">
        <v>6</v>
      </c>
      <c r="E593" s="180" t="s">
        <v>460</v>
      </c>
      <c r="F593" s="181" t="s">
        <v>433</v>
      </c>
      <c r="G593" s="181" t="s">
        <v>463</v>
      </c>
      <c r="H593" s="181" t="s">
        <v>581</v>
      </c>
      <c r="I593" s="36">
        <v>120</v>
      </c>
      <c r="J593" s="412" t="e">
        <f>'Приложение 4'!#REF!</f>
        <v>#REF!</v>
      </c>
      <c r="K593" s="412" t="e">
        <f>'Приложение 4'!#REF!</f>
        <v>#REF!</v>
      </c>
      <c r="L593" s="412" t="e">
        <f>'Приложение 4'!#REF!</f>
        <v>#REF!</v>
      </c>
    </row>
    <row r="594" spans="1:12" ht="18.75">
      <c r="A594" s="102" t="s">
        <v>611</v>
      </c>
      <c r="B594" s="36">
        <v>27</v>
      </c>
      <c r="C594" s="49">
        <v>10</v>
      </c>
      <c r="D594" s="49">
        <v>6</v>
      </c>
      <c r="E594" s="180" t="s">
        <v>460</v>
      </c>
      <c r="F594" s="181" t="s">
        <v>433</v>
      </c>
      <c r="G594" s="181" t="s">
        <v>463</v>
      </c>
      <c r="H594" s="181" t="s">
        <v>581</v>
      </c>
      <c r="I594" s="31">
        <v>240</v>
      </c>
      <c r="J594" s="412" t="e">
        <f>'Приложение 4'!#REF!</f>
        <v>#REF!</v>
      </c>
      <c r="K594" s="412" t="e">
        <f>'Приложение 4'!#REF!</f>
        <v>#REF!</v>
      </c>
      <c r="L594" s="412" t="e">
        <f>'Приложение 4'!#REF!</f>
        <v>#REF!</v>
      </c>
    </row>
    <row r="595" spans="1:12" ht="18.75">
      <c r="A595" s="37" t="s">
        <v>827</v>
      </c>
      <c r="B595" s="36">
        <v>27</v>
      </c>
      <c r="C595" s="49">
        <v>10</v>
      </c>
      <c r="D595" s="49">
        <v>6</v>
      </c>
      <c r="E595" s="180" t="s">
        <v>460</v>
      </c>
      <c r="F595" s="181" t="s">
        <v>433</v>
      </c>
      <c r="G595" s="181" t="s">
        <v>463</v>
      </c>
      <c r="H595" s="181" t="s">
        <v>826</v>
      </c>
      <c r="I595" s="31"/>
      <c r="J595" s="413" t="e">
        <f>J596</f>
        <v>#REF!</v>
      </c>
      <c r="K595" s="413" t="e">
        <f>K596</f>
        <v>#REF!</v>
      </c>
      <c r="L595" s="413" t="e">
        <f>L596</f>
        <v>#REF!</v>
      </c>
    </row>
    <row r="596" spans="1:12" ht="18.75">
      <c r="A596" s="47" t="s">
        <v>377</v>
      </c>
      <c r="B596" s="36">
        <v>27</v>
      </c>
      <c r="C596" s="49">
        <v>10</v>
      </c>
      <c r="D596" s="49">
        <v>6</v>
      </c>
      <c r="E596" s="180" t="s">
        <v>460</v>
      </c>
      <c r="F596" s="181" t="s">
        <v>433</v>
      </c>
      <c r="G596" s="181" t="s">
        <v>463</v>
      </c>
      <c r="H596" s="181" t="s">
        <v>826</v>
      </c>
      <c r="I596" s="36">
        <v>630</v>
      </c>
      <c r="J596" s="412" t="e">
        <f>'Приложение 4'!#REF!</f>
        <v>#REF!</v>
      </c>
      <c r="K596" s="412" t="e">
        <f>'Приложение 4'!#REF!</f>
        <v>#REF!</v>
      </c>
      <c r="L596" s="412" t="e">
        <f>'Приложение 4'!#REF!</f>
        <v>#REF!</v>
      </c>
    </row>
    <row r="597" spans="1:12" ht="16.5" customHeight="1" hidden="1">
      <c r="A597" s="28" t="s">
        <v>747</v>
      </c>
      <c r="B597" s="40">
        <v>27</v>
      </c>
      <c r="C597" s="59">
        <v>10</v>
      </c>
      <c r="D597" s="49">
        <v>6</v>
      </c>
      <c r="E597" s="180" t="s">
        <v>460</v>
      </c>
      <c r="F597" s="181" t="s">
        <v>433</v>
      </c>
      <c r="G597" s="181" t="s">
        <v>463</v>
      </c>
      <c r="H597" s="181" t="s">
        <v>746</v>
      </c>
      <c r="I597" s="36"/>
      <c r="J597" s="412" t="e">
        <f>J598</f>
        <v>#REF!</v>
      </c>
      <c r="K597" s="412" t="e">
        <f>K598</f>
        <v>#REF!</v>
      </c>
      <c r="L597" s="412" t="e">
        <f>L598</f>
        <v>#REF!</v>
      </c>
    </row>
    <row r="598" spans="1:15" s="239" customFormat="1" ht="18.75" hidden="1">
      <c r="A598" s="28" t="s">
        <v>615</v>
      </c>
      <c r="B598" s="40">
        <v>27</v>
      </c>
      <c r="C598" s="59">
        <v>10</v>
      </c>
      <c r="D598" s="49">
        <v>6</v>
      </c>
      <c r="E598" s="180" t="s">
        <v>460</v>
      </c>
      <c r="F598" s="181" t="s">
        <v>433</v>
      </c>
      <c r="G598" s="181" t="s">
        <v>463</v>
      </c>
      <c r="H598" s="181" t="s">
        <v>746</v>
      </c>
      <c r="I598" s="36">
        <v>310</v>
      </c>
      <c r="J598" s="412" t="e">
        <f>'Приложение 4'!#REF!</f>
        <v>#REF!</v>
      </c>
      <c r="K598" s="412" t="e">
        <f>'Приложение 4'!#REF!</f>
        <v>#REF!</v>
      </c>
      <c r="L598" s="412" t="e">
        <f>'Приложение 4'!#REF!</f>
        <v>#REF!</v>
      </c>
      <c r="M598" s="39"/>
      <c r="N598" s="39"/>
      <c r="O598" s="39"/>
    </row>
    <row r="599" spans="1:12" s="239" customFormat="1" ht="18.75">
      <c r="A599" s="88" t="s">
        <v>680</v>
      </c>
      <c r="B599" s="62">
        <v>27</v>
      </c>
      <c r="C599" s="224">
        <v>10</v>
      </c>
      <c r="D599" s="23">
        <v>6</v>
      </c>
      <c r="E599" s="24" t="s">
        <v>196</v>
      </c>
      <c r="F599" s="195" t="s">
        <v>433</v>
      </c>
      <c r="G599" s="195" t="s">
        <v>463</v>
      </c>
      <c r="H599" s="195" t="s">
        <v>513</v>
      </c>
      <c r="I599" s="22"/>
      <c r="J599" s="417" t="e">
        <f>J601</f>
        <v>#REF!</v>
      </c>
      <c r="K599" s="417" t="e">
        <f>K601</f>
        <v>#REF!</v>
      </c>
      <c r="L599" s="417" t="e">
        <f>L601</f>
        <v>#REF!</v>
      </c>
    </row>
    <row r="600" spans="1:12" s="239" customFormat="1" ht="18.75">
      <c r="A600" s="228" t="s">
        <v>373</v>
      </c>
      <c r="B600" s="62"/>
      <c r="C600" s="224">
        <v>10</v>
      </c>
      <c r="D600" s="23">
        <v>6</v>
      </c>
      <c r="E600" s="24" t="s">
        <v>196</v>
      </c>
      <c r="F600" s="195" t="s">
        <v>433</v>
      </c>
      <c r="G600" s="195" t="s">
        <v>473</v>
      </c>
      <c r="H600" s="195" t="s">
        <v>513</v>
      </c>
      <c r="I600" s="22"/>
      <c r="J600" s="417" t="e">
        <f>J601</f>
        <v>#REF!</v>
      </c>
      <c r="K600" s="417" t="e">
        <f>K601</f>
        <v>#REF!</v>
      </c>
      <c r="L600" s="417" t="e">
        <f>L601</f>
        <v>#REF!</v>
      </c>
    </row>
    <row r="601" spans="1:15" ht="18.75">
      <c r="A601" s="228" t="s">
        <v>372</v>
      </c>
      <c r="B601" s="62">
        <v>27</v>
      </c>
      <c r="C601" s="224">
        <v>10</v>
      </c>
      <c r="D601" s="23">
        <v>6</v>
      </c>
      <c r="E601" s="24" t="s">
        <v>196</v>
      </c>
      <c r="F601" s="195" t="s">
        <v>433</v>
      </c>
      <c r="G601" s="195" t="s">
        <v>473</v>
      </c>
      <c r="H601" s="195" t="s">
        <v>206</v>
      </c>
      <c r="I601" s="22"/>
      <c r="J601" s="417" t="e">
        <f>J602+J604+J603</f>
        <v>#REF!</v>
      </c>
      <c r="K601" s="417" t="e">
        <f>K602+K604</f>
        <v>#REF!</v>
      </c>
      <c r="L601" s="417" t="e">
        <f>L602+L604</f>
        <v>#REF!</v>
      </c>
      <c r="M601" s="239"/>
      <c r="N601" s="239"/>
      <c r="O601" s="239"/>
    </row>
    <row r="602" spans="1:12" ht="18.75">
      <c r="A602" s="228" t="s">
        <v>611</v>
      </c>
      <c r="B602" s="62">
        <v>27</v>
      </c>
      <c r="C602" s="224">
        <v>10</v>
      </c>
      <c r="D602" s="23">
        <v>6</v>
      </c>
      <c r="E602" s="24" t="s">
        <v>196</v>
      </c>
      <c r="F602" s="195" t="s">
        <v>433</v>
      </c>
      <c r="G602" s="195" t="s">
        <v>473</v>
      </c>
      <c r="H602" s="195" t="s">
        <v>206</v>
      </c>
      <c r="I602" s="22">
        <v>240</v>
      </c>
      <c r="J602" s="417" t="e">
        <f>'Приложение 4'!#REF!</f>
        <v>#REF!</v>
      </c>
      <c r="K602" s="417" t="e">
        <f>'Приложение 4'!#REF!</f>
        <v>#REF!</v>
      </c>
      <c r="L602" s="417" t="e">
        <f>'Приложение 4'!#REF!</f>
        <v>#REF!</v>
      </c>
    </row>
    <row r="603" spans="1:12" ht="18.75">
      <c r="A603" s="228" t="e">
        <f>'Приложение 4'!#REF!</f>
        <v>#REF!</v>
      </c>
      <c r="B603" s="62" t="e">
        <f>'Приложение 4'!#REF!</f>
        <v>#REF!</v>
      </c>
      <c r="C603" s="224" t="e">
        <f>'Приложение 4'!#REF!</f>
        <v>#REF!</v>
      </c>
      <c r="D603" s="23" t="e">
        <f>'Приложение 4'!#REF!</f>
        <v>#REF!</v>
      </c>
      <c r="E603" s="24" t="e">
        <f>'Приложение 4'!#REF!</f>
        <v>#REF!</v>
      </c>
      <c r="F603" s="195" t="e">
        <f>'Приложение 4'!#REF!</f>
        <v>#REF!</v>
      </c>
      <c r="G603" s="195" t="e">
        <f>'Приложение 4'!#REF!</f>
        <v>#REF!</v>
      </c>
      <c r="H603" s="195" t="e">
        <f>'Приложение 4'!#REF!</f>
        <v>#REF!</v>
      </c>
      <c r="I603" s="22" t="e">
        <f>'Приложение 4'!#REF!</f>
        <v>#REF!</v>
      </c>
      <c r="J603" s="417" t="e">
        <f>'Приложение 4'!#REF!</f>
        <v>#REF!</v>
      </c>
      <c r="K603" s="417">
        <v>0</v>
      </c>
      <c r="L603" s="417">
        <v>0</v>
      </c>
    </row>
    <row r="604" spans="1:12" ht="18.75">
      <c r="A604" s="102" t="s">
        <v>613</v>
      </c>
      <c r="B604" s="34">
        <v>27</v>
      </c>
      <c r="C604" s="64">
        <v>10</v>
      </c>
      <c r="D604" s="49">
        <v>6</v>
      </c>
      <c r="E604" s="180" t="s">
        <v>196</v>
      </c>
      <c r="F604" s="181" t="s">
        <v>433</v>
      </c>
      <c r="G604" s="181" t="s">
        <v>473</v>
      </c>
      <c r="H604" s="181" t="s">
        <v>206</v>
      </c>
      <c r="I604" s="36">
        <v>610</v>
      </c>
      <c r="J604" s="412" t="e">
        <f>'Приложение 4'!#REF!</f>
        <v>#REF!</v>
      </c>
      <c r="K604" s="412" t="e">
        <f>'Приложение 4'!#REF!</f>
        <v>#REF!</v>
      </c>
      <c r="L604" s="412" t="e">
        <f>'Приложение 4'!#REF!</f>
        <v>#REF!</v>
      </c>
    </row>
    <row r="605" spans="1:12" ht="18.75">
      <c r="A605" s="235" t="s">
        <v>402</v>
      </c>
      <c r="B605" s="242">
        <v>27</v>
      </c>
      <c r="C605" s="243">
        <v>11</v>
      </c>
      <c r="D605" s="177"/>
      <c r="E605" s="178"/>
      <c r="F605" s="179"/>
      <c r="G605" s="179"/>
      <c r="H605" s="179"/>
      <c r="I605" s="35"/>
      <c r="J605" s="418" t="e">
        <f>J606</f>
        <v>#REF!</v>
      </c>
      <c r="K605" s="418" t="e">
        <f>K606</f>
        <v>#REF!</v>
      </c>
      <c r="L605" s="418" t="e">
        <f>L606</f>
        <v>#REF!</v>
      </c>
    </row>
    <row r="606" spans="1:12" ht="18.75">
      <c r="A606" s="155" t="s">
        <v>331</v>
      </c>
      <c r="B606" s="176">
        <v>27</v>
      </c>
      <c r="C606" s="177">
        <v>11</v>
      </c>
      <c r="D606" s="177">
        <v>1</v>
      </c>
      <c r="E606" s="178"/>
      <c r="F606" s="179"/>
      <c r="G606" s="179"/>
      <c r="H606" s="179"/>
      <c r="I606" s="176"/>
      <c r="J606" s="411" t="e">
        <f>J611+J607</f>
        <v>#REF!</v>
      </c>
      <c r="K606" s="411" t="e">
        <f>K611+K607</f>
        <v>#REF!</v>
      </c>
      <c r="L606" s="411" t="e">
        <f>L611+L607+L630</f>
        <v>#REF!</v>
      </c>
    </row>
    <row r="607" spans="1:12" ht="31.5">
      <c r="A607" s="37" t="s">
        <v>702</v>
      </c>
      <c r="B607" s="36"/>
      <c r="C607" s="49">
        <v>11</v>
      </c>
      <c r="D607" s="49">
        <v>1</v>
      </c>
      <c r="E607" s="180" t="s">
        <v>472</v>
      </c>
      <c r="F607" s="181" t="s">
        <v>433</v>
      </c>
      <c r="G607" s="181" t="s">
        <v>463</v>
      </c>
      <c r="H607" s="181" t="s">
        <v>513</v>
      </c>
      <c r="I607" s="36"/>
      <c r="J607" s="412" t="e">
        <f aca="true" t="shared" si="41" ref="J607:L609">J608</f>
        <v>#REF!</v>
      </c>
      <c r="K607" s="412" t="e">
        <f t="shared" si="41"/>
        <v>#REF!</v>
      </c>
      <c r="L607" s="412" t="e">
        <f t="shared" si="41"/>
        <v>#REF!</v>
      </c>
    </row>
    <row r="608" spans="1:12" ht="31.5">
      <c r="A608" s="37" t="s">
        <v>224</v>
      </c>
      <c r="B608" s="36"/>
      <c r="C608" s="49">
        <v>11</v>
      </c>
      <c r="D608" s="49">
        <v>1</v>
      </c>
      <c r="E608" s="180" t="s">
        <v>472</v>
      </c>
      <c r="F608" s="181" t="s">
        <v>433</v>
      </c>
      <c r="G608" s="181" t="s">
        <v>468</v>
      </c>
      <c r="H608" s="181" t="s">
        <v>513</v>
      </c>
      <c r="I608" s="36"/>
      <c r="J608" s="412" t="e">
        <f t="shared" si="41"/>
        <v>#REF!</v>
      </c>
      <c r="K608" s="412" t="e">
        <f t="shared" si="41"/>
        <v>#REF!</v>
      </c>
      <c r="L608" s="412" t="e">
        <f t="shared" si="41"/>
        <v>#REF!</v>
      </c>
    </row>
    <row r="609" spans="1:12" ht="18.75">
      <c r="A609" s="37" t="s">
        <v>209</v>
      </c>
      <c r="B609" s="36"/>
      <c r="C609" s="49">
        <v>11</v>
      </c>
      <c r="D609" s="49">
        <v>1</v>
      </c>
      <c r="E609" s="180" t="s">
        <v>472</v>
      </c>
      <c r="F609" s="181" t="s">
        <v>433</v>
      </c>
      <c r="G609" s="181" t="s">
        <v>468</v>
      </c>
      <c r="H609" s="181" t="s">
        <v>208</v>
      </c>
      <c r="I609" s="36"/>
      <c r="J609" s="412" t="e">
        <f t="shared" si="41"/>
        <v>#REF!</v>
      </c>
      <c r="K609" s="412" t="e">
        <f t="shared" si="41"/>
        <v>#REF!</v>
      </c>
      <c r="L609" s="412" t="e">
        <f t="shared" si="41"/>
        <v>#REF!</v>
      </c>
    </row>
    <row r="610" spans="1:12" ht="18.75">
      <c r="A610" s="37" t="s">
        <v>613</v>
      </c>
      <c r="B610" s="36"/>
      <c r="C610" s="49">
        <v>11</v>
      </c>
      <c r="D610" s="49">
        <v>1</v>
      </c>
      <c r="E610" s="180" t="s">
        <v>472</v>
      </c>
      <c r="F610" s="181" t="s">
        <v>433</v>
      </c>
      <c r="G610" s="181" t="s">
        <v>468</v>
      </c>
      <c r="H610" s="181" t="s">
        <v>208</v>
      </c>
      <c r="I610" s="36">
        <v>610</v>
      </c>
      <c r="J610" s="412" t="e">
        <f>'Приложение 4'!#REF!</f>
        <v>#REF!</v>
      </c>
      <c r="K610" s="412" t="e">
        <f>'Приложение 4'!#REF!</f>
        <v>#REF!</v>
      </c>
      <c r="L610" s="412" t="e">
        <f>'Приложение 4'!#REF!</f>
        <v>#REF!</v>
      </c>
    </row>
    <row r="611" spans="1:12" ht="31.5">
      <c r="A611" s="30" t="s">
        <v>707</v>
      </c>
      <c r="B611" s="31">
        <v>27</v>
      </c>
      <c r="C611" s="32">
        <v>11</v>
      </c>
      <c r="D611" s="49">
        <v>1</v>
      </c>
      <c r="E611" s="180" t="s">
        <v>437</v>
      </c>
      <c r="F611" s="181" t="s">
        <v>433</v>
      </c>
      <c r="G611" s="181" t="s">
        <v>463</v>
      </c>
      <c r="H611" s="181" t="s">
        <v>513</v>
      </c>
      <c r="I611" s="31"/>
      <c r="J611" s="412" t="e">
        <f>J612+J620+J625+J628</f>
        <v>#REF!</v>
      </c>
      <c r="K611" s="412" t="e">
        <f>K612+K620+K625</f>
        <v>#REF!</v>
      </c>
      <c r="L611" s="412" t="e">
        <f>L612+L620+L625</f>
        <v>#REF!</v>
      </c>
    </row>
    <row r="612" spans="1:12" ht="31.5">
      <c r="A612" s="47" t="s">
        <v>207</v>
      </c>
      <c r="B612" s="31">
        <v>27</v>
      </c>
      <c r="C612" s="32">
        <v>11</v>
      </c>
      <c r="D612" s="49">
        <v>1</v>
      </c>
      <c r="E612" s="180" t="s">
        <v>437</v>
      </c>
      <c r="F612" s="181" t="s">
        <v>433</v>
      </c>
      <c r="G612" s="181" t="s">
        <v>435</v>
      </c>
      <c r="H612" s="181" t="s">
        <v>513</v>
      </c>
      <c r="I612" s="31"/>
      <c r="J612" s="412" t="e">
        <f>J616+J613</f>
        <v>#REF!</v>
      </c>
      <c r="K612" s="412" t="e">
        <f>K616+K613</f>
        <v>#REF!</v>
      </c>
      <c r="L612" s="412" t="e">
        <f>L616+L613</f>
        <v>#REF!</v>
      </c>
    </row>
    <row r="613" spans="1:12" ht="18.75">
      <c r="A613" s="28" t="s">
        <v>243</v>
      </c>
      <c r="B613" s="36"/>
      <c r="C613" s="49">
        <v>11</v>
      </c>
      <c r="D613" s="49">
        <v>1</v>
      </c>
      <c r="E613" s="218" t="s">
        <v>437</v>
      </c>
      <c r="F613" s="219" t="s">
        <v>433</v>
      </c>
      <c r="G613" s="219" t="s">
        <v>435</v>
      </c>
      <c r="H613" s="219" t="s">
        <v>571</v>
      </c>
      <c r="I613" s="36"/>
      <c r="J613" s="412" t="e">
        <f>J615+J614</f>
        <v>#REF!</v>
      </c>
      <c r="K613" s="412" t="e">
        <f>K615</f>
        <v>#REF!</v>
      </c>
      <c r="L613" s="412">
        <f>L615</f>
        <v>0</v>
      </c>
    </row>
    <row r="614" spans="1:12" ht="18.75">
      <c r="A614" s="28" t="e">
        <f>'Приложение 4'!#REF!</f>
        <v>#REF!</v>
      </c>
      <c r="B614" s="36" t="e">
        <f>'Приложение 4'!#REF!</f>
        <v>#REF!</v>
      </c>
      <c r="C614" s="49" t="e">
        <f>'Приложение 4'!#REF!</f>
        <v>#REF!</v>
      </c>
      <c r="D614" s="49" t="e">
        <f>'Приложение 4'!#REF!</f>
        <v>#REF!</v>
      </c>
      <c r="E614" s="218" t="e">
        <f>'Приложение 4'!#REF!</f>
        <v>#REF!</v>
      </c>
      <c r="F614" s="219" t="e">
        <f>'Приложение 4'!#REF!</f>
        <v>#REF!</v>
      </c>
      <c r="G614" s="219" t="e">
        <f>'Приложение 4'!#REF!</f>
        <v>#REF!</v>
      </c>
      <c r="H614" s="219" t="e">
        <f>'Приложение 4'!#REF!</f>
        <v>#REF!</v>
      </c>
      <c r="I614" s="36" t="e">
        <f>'Приложение 4'!#REF!</f>
        <v>#REF!</v>
      </c>
      <c r="J614" s="412" t="e">
        <f>'Приложение 4'!#REF!</f>
        <v>#REF!</v>
      </c>
      <c r="K614" s="412">
        <v>0</v>
      </c>
      <c r="L614" s="412">
        <v>0</v>
      </c>
    </row>
    <row r="615" spans="1:12" ht="18.75">
      <c r="A615" s="28" t="s">
        <v>611</v>
      </c>
      <c r="B615" s="36"/>
      <c r="C615" s="49">
        <v>11</v>
      </c>
      <c r="D615" s="49">
        <v>1</v>
      </c>
      <c r="E615" s="218" t="s">
        <v>437</v>
      </c>
      <c r="F615" s="219" t="s">
        <v>433</v>
      </c>
      <c r="G615" s="219" t="s">
        <v>435</v>
      </c>
      <c r="H615" s="219" t="s">
        <v>571</v>
      </c>
      <c r="I615" s="36">
        <v>240</v>
      </c>
      <c r="J615" s="412" t="e">
        <f>'Приложение 4'!#REF!</f>
        <v>#REF!</v>
      </c>
      <c r="K615" s="412" t="e">
        <f>'Приложение 4'!#REF!</f>
        <v>#REF!</v>
      </c>
      <c r="L615" s="412">
        <v>0</v>
      </c>
    </row>
    <row r="616" spans="1:12" ht="29.25" customHeight="1">
      <c r="A616" s="28" t="s">
        <v>209</v>
      </c>
      <c r="B616" s="36">
        <v>27</v>
      </c>
      <c r="C616" s="49">
        <v>11</v>
      </c>
      <c r="D616" s="49">
        <v>1</v>
      </c>
      <c r="E616" s="218" t="s">
        <v>437</v>
      </c>
      <c r="F616" s="219" t="s">
        <v>433</v>
      </c>
      <c r="G616" s="219" t="s">
        <v>435</v>
      </c>
      <c r="H616" s="219" t="s">
        <v>208</v>
      </c>
      <c r="I616" s="36"/>
      <c r="J616" s="412" t="e">
        <f>J618+J619+J617</f>
        <v>#REF!</v>
      </c>
      <c r="K616" s="412" t="e">
        <f>K618+K619+K617</f>
        <v>#REF!</v>
      </c>
      <c r="L616" s="412" t="e">
        <f>L618+L619+L617</f>
        <v>#REF!</v>
      </c>
    </row>
    <row r="617" spans="1:12" ht="18.75" hidden="1">
      <c r="A617" s="67" t="s">
        <v>396</v>
      </c>
      <c r="B617" s="36"/>
      <c r="C617" s="49">
        <v>11</v>
      </c>
      <c r="D617" s="49">
        <v>1</v>
      </c>
      <c r="E617" s="218" t="s">
        <v>437</v>
      </c>
      <c r="F617" s="219" t="s">
        <v>433</v>
      </c>
      <c r="G617" s="219" t="s">
        <v>435</v>
      </c>
      <c r="H617" s="219" t="s">
        <v>208</v>
      </c>
      <c r="I617" s="36">
        <v>120</v>
      </c>
      <c r="J617" s="412" t="e">
        <f>'Приложение 4'!#REF!</f>
        <v>#REF!</v>
      </c>
      <c r="K617" s="412" t="e">
        <f>'Приложение 4'!#REF!</f>
        <v>#REF!</v>
      </c>
      <c r="L617" s="412" t="e">
        <f>'Приложение 4'!#REF!</f>
        <v>#REF!</v>
      </c>
    </row>
    <row r="618" spans="1:12" ht="18.75" hidden="1">
      <c r="A618" s="67" t="s">
        <v>611</v>
      </c>
      <c r="B618" s="36">
        <v>27</v>
      </c>
      <c r="C618" s="49">
        <v>11</v>
      </c>
      <c r="D618" s="49">
        <v>1</v>
      </c>
      <c r="E618" s="218" t="s">
        <v>437</v>
      </c>
      <c r="F618" s="219" t="s">
        <v>433</v>
      </c>
      <c r="G618" s="219" t="s">
        <v>435</v>
      </c>
      <c r="H618" s="219" t="s">
        <v>208</v>
      </c>
      <c r="I618" s="36">
        <v>240</v>
      </c>
      <c r="J618" s="412" t="e">
        <f>'Приложение 4'!#REF!</f>
        <v>#REF!</v>
      </c>
      <c r="K618" s="412" t="e">
        <f>'Приложение 4'!#REF!</f>
        <v>#REF!</v>
      </c>
      <c r="L618" s="412" t="e">
        <f>'Приложение 4'!#REF!</f>
        <v>#REF!</v>
      </c>
    </row>
    <row r="619" spans="1:12" ht="18.75">
      <c r="A619" s="37" t="s">
        <v>613</v>
      </c>
      <c r="B619" s="36">
        <v>27</v>
      </c>
      <c r="C619" s="49">
        <v>11</v>
      </c>
      <c r="D619" s="49">
        <v>1</v>
      </c>
      <c r="E619" s="218" t="s">
        <v>437</v>
      </c>
      <c r="F619" s="219" t="s">
        <v>433</v>
      </c>
      <c r="G619" s="219" t="s">
        <v>435</v>
      </c>
      <c r="H619" s="219" t="s">
        <v>208</v>
      </c>
      <c r="I619" s="36">
        <v>610</v>
      </c>
      <c r="J619" s="412" t="e">
        <f>'Приложение 4'!#REF!</f>
        <v>#REF!</v>
      </c>
      <c r="K619" s="412" t="e">
        <f>'Приложение 4'!#REF!</f>
        <v>#REF!</v>
      </c>
      <c r="L619" s="412" t="e">
        <f>'Приложение 4'!#REF!</f>
        <v>#REF!</v>
      </c>
    </row>
    <row r="620" spans="1:12" ht="18.75">
      <c r="A620" s="37" t="s">
        <v>211</v>
      </c>
      <c r="B620" s="36">
        <v>27</v>
      </c>
      <c r="C620" s="49">
        <v>11</v>
      </c>
      <c r="D620" s="49">
        <v>1</v>
      </c>
      <c r="E620" s="218" t="s">
        <v>437</v>
      </c>
      <c r="F620" s="219" t="s">
        <v>433</v>
      </c>
      <c r="G620" s="219" t="s">
        <v>472</v>
      </c>
      <c r="H620" s="219" t="s">
        <v>513</v>
      </c>
      <c r="I620" s="36"/>
      <c r="J620" s="412" t="e">
        <f>J623+J621</f>
        <v>#REF!</v>
      </c>
      <c r="K620" s="412" t="e">
        <f>K623+K621</f>
        <v>#REF!</v>
      </c>
      <c r="L620" s="412" t="e">
        <f>L623+L621</f>
        <v>#REF!</v>
      </c>
    </row>
    <row r="621" spans="1:12" ht="18.75">
      <c r="A621" s="37" t="e">
        <f>'Приложение 4'!#REF!</f>
        <v>#REF!</v>
      </c>
      <c r="B621" s="36" t="e">
        <f>'Приложение 4'!#REF!</f>
        <v>#REF!</v>
      </c>
      <c r="C621" s="49" t="e">
        <f>'Приложение 4'!#REF!</f>
        <v>#REF!</v>
      </c>
      <c r="D621" s="49" t="e">
        <f>'Приложение 4'!#REF!</f>
        <v>#REF!</v>
      </c>
      <c r="E621" s="218" t="e">
        <f>'Приложение 4'!#REF!</f>
        <v>#REF!</v>
      </c>
      <c r="F621" s="219" t="e">
        <f>'Приложение 4'!#REF!</f>
        <v>#REF!</v>
      </c>
      <c r="G621" s="219" t="e">
        <f>'Приложение 4'!#REF!</f>
        <v>#REF!</v>
      </c>
      <c r="H621" s="219" t="e">
        <f>'Приложение 4'!#REF!</f>
        <v>#REF!</v>
      </c>
      <c r="I621" s="36" t="s">
        <v>514</v>
      </c>
      <c r="J621" s="412" t="e">
        <f>J622</f>
        <v>#REF!</v>
      </c>
      <c r="K621" s="412">
        <v>0</v>
      </c>
      <c r="L621" s="412">
        <v>0</v>
      </c>
    </row>
    <row r="622" spans="1:12" ht="18.75">
      <c r="A622" s="37" t="e">
        <f>'Приложение 4'!#REF!</f>
        <v>#REF!</v>
      </c>
      <c r="B622" s="36" t="e">
        <f>'Приложение 4'!#REF!</f>
        <v>#REF!</v>
      </c>
      <c r="C622" s="49" t="e">
        <f>'Приложение 4'!#REF!</f>
        <v>#REF!</v>
      </c>
      <c r="D622" s="49" t="e">
        <f>'Приложение 4'!#REF!</f>
        <v>#REF!</v>
      </c>
      <c r="E622" s="218" t="e">
        <f>'Приложение 4'!#REF!</f>
        <v>#REF!</v>
      </c>
      <c r="F622" s="219" t="e">
        <f>'Приложение 4'!#REF!</f>
        <v>#REF!</v>
      </c>
      <c r="G622" s="219" t="e">
        <f>'Приложение 4'!#REF!</f>
        <v>#REF!</v>
      </c>
      <c r="H622" s="219" t="e">
        <f>'Приложение 4'!#REF!</f>
        <v>#REF!</v>
      </c>
      <c r="I622" s="36" t="e">
        <f>'Приложение 4'!#REF!</f>
        <v>#REF!</v>
      </c>
      <c r="J622" s="412" t="e">
        <f>'Приложение 4'!#REF!</f>
        <v>#REF!</v>
      </c>
      <c r="K622" s="412">
        <v>0</v>
      </c>
      <c r="L622" s="412">
        <v>0</v>
      </c>
    </row>
    <row r="623" spans="1:15" s="239" customFormat="1" ht="18.75">
      <c r="A623" s="37" t="s">
        <v>209</v>
      </c>
      <c r="B623" s="36">
        <v>27</v>
      </c>
      <c r="C623" s="49">
        <v>11</v>
      </c>
      <c r="D623" s="49">
        <v>1</v>
      </c>
      <c r="E623" s="218" t="s">
        <v>437</v>
      </c>
      <c r="F623" s="219" t="s">
        <v>433</v>
      </c>
      <c r="G623" s="219" t="s">
        <v>472</v>
      </c>
      <c r="H623" s="219" t="s">
        <v>208</v>
      </c>
      <c r="I623" s="36"/>
      <c r="J623" s="412" t="e">
        <f>J624</f>
        <v>#REF!</v>
      </c>
      <c r="K623" s="412" t="e">
        <f>K624</f>
        <v>#REF!</v>
      </c>
      <c r="L623" s="412" t="e">
        <f>L624</f>
        <v>#REF!</v>
      </c>
      <c r="M623" s="39"/>
      <c r="N623" s="39"/>
      <c r="O623" s="39"/>
    </row>
    <row r="624" spans="1:12" s="239" customFormat="1" ht="18.75">
      <c r="A624" s="37" t="s">
        <v>613</v>
      </c>
      <c r="B624" s="36">
        <v>27</v>
      </c>
      <c r="C624" s="49">
        <v>11</v>
      </c>
      <c r="D624" s="49">
        <v>1</v>
      </c>
      <c r="E624" s="218" t="s">
        <v>437</v>
      </c>
      <c r="F624" s="219" t="s">
        <v>433</v>
      </c>
      <c r="G624" s="219" t="s">
        <v>472</v>
      </c>
      <c r="H624" s="219" t="s">
        <v>208</v>
      </c>
      <c r="I624" s="36">
        <v>610</v>
      </c>
      <c r="J624" s="412" t="e">
        <f>'Приложение 4'!#REF!</f>
        <v>#REF!</v>
      </c>
      <c r="K624" s="412" t="e">
        <f>'Приложение 4'!#REF!</f>
        <v>#REF!</v>
      </c>
      <c r="L624" s="412" t="e">
        <f>'Приложение 4'!#REF!</f>
        <v>#REF!</v>
      </c>
    </row>
    <row r="625" spans="1:15" ht="31.5" hidden="1">
      <c r="A625" s="37" t="s">
        <v>210</v>
      </c>
      <c r="B625" s="36">
        <v>27</v>
      </c>
      <c r="C625" s="49">
        <v>11</v>
      </c>
      <c r="D625" s="49">
        <v>1</v>
      </c>
      <c r="E625" s="218" t="s">
        <v>437</v>
      </c>
      <c r="F625" s="219" t="s">
        <v>433</v>
      </c>
      <c r="G625" s="219" t="s">
        <v>473</v>
      </c>
      <c r="H625" s="219" t="s">
        <v>513</v>
      </c>
      <c r="I625" s="36"/>
      <c r="J625" s="412" t="e">
        <f aca="true" t="shared" si="42" ref="J625:L626">J626</f>
        <v>#REF!</v>
      </c>
      <c r="K625" s="412" t="e">
        <f t="shared" si="42"/>
        <v>#REF!</v>
      </c>
      <c r="L625" s="412" t="e">
        <f t="shared" si="42"/>
        <v>#REF!</v>
      </c>
      <c r="M625" s="239"/>
      <c r="N625" s="239"/>
      <c r="O625" s="239"/>
    </row>
    <row r="626" spans="1:12" ht="18.75" hidden="1">
      <c r="A626" s="37" t="s">
        <v>209</v>
      </c>
      <c r="B626" s="36">
        <v>27</v>
      </c>
      <c r="C626" s="49">
        <v>11</v>
      </c>
      <c r="D626" s="49">
        <v>1</v>
      </c>
      <c r="E626" s="218" t="s">
        <v>437</v>
      </c>
      <c r="F626" s="219" t="s">
        <v>433</v>
      </c>
      <c r="G626" s="219" t="s">
        <v>473</v>
      </c>
      <c r="H626" s="219" t="s">
        <v>208</v>
      </c>
      <c r="I626" s="36"/>
      <c r="J626" s="412" t="e">
        <f t="shared" si="42"/>
        <v>#REF!</v>
      </c>
      <c r="K626" s="412" t="e">
        <f t="shared" si="42"/>
        <v>#REF!</v>
      </c>
      <c r="L626" s="412" t="e">
        <f t="shared" si="42"/>
        <v>#REF!</v>
      </c>
    </row>
    <row r="627" spans="1:15" s="239" customFormat="1" ht="18.75" hidden="1">
      <c r="A627" s="37" t="s">
        <v>613</v>
      </c>
      <c r="B627" s="36">
        <v>27</v>
      </c>
      <c r="C627" s="49">
        <v>11</v>
      </c>
      <c r="D627" s="49">
        <v>1</v>
      </c>
      <c r="E627" s="218" t="s">
        <v>437</v>
      </c>
      <c r="F627" s="219" t="s">
        <v>433</v>
      </c>
      <c r="G627" s="219" t="s">
        <v>473</v>
      </c>
      <c r="H627" s="219" t="s">
        <v>208</v>
      </c>
      <c r="I627" s="36">
        <v>610</v>
      </c>
      <c r="J627" s="412" t="e">
        <f>'Приложение 4'!#REF!</f>
        <v>#REF!</v>
      </c>
      <c r="K627" s="412" t="e">
        <f>'Приложение 4'!#REF!</f>
        <v>#REF!</v>
      </c>
      <c r="L627" s="412" t="e">
        <f>'Приложение 4'!#REF!</f>
        <v>#REF!</v>
      </c>
      <c r="M627" s="39"/>
      <c r="N627" s="39"/>
      <c r="O627" s="39"/>
    </row>
    <row r="628" spans="1:15" s="239" customFormat="1" ht="18.75">
      <c r="A628" s="37" t="e">
        <f>'Приложение 4'!#REF!</f>
        <v>#REF!</v>
      </c>
      <c r="B628" s="36" t="e">
        <f>'Приложение 4'!#REF!</f>
        <v>#REF!</v>
      </c>
      <c r="C628" s="49" t="e">
        <f>'Приложение 4'!#REF!</f>
        <v>#REF!</v>
      </c>
      <c r="D628" s="49" t="e">
        <f>'Приложение 4'!#REF!</f>
        <v>#REF!</v>
      </c>
      <c r="E628" s="218" t="e">
        <f>'Приложение 4'!#REF!</f>
        <v>#REF!</v>
      </c>
      <c r="F628" s="219" t="e">
        <f>'Приложение 4'!#REF!</f>
        <v>#REF!</v>
      </c>
      <c r="G628" s="219" t="e">
        <f>'Приложение 4'!#REF!</f>
        <v>#REF!</v>
      </c>
      <c r="H628" s="219" t="e">
        <f>'Приложение 4'!#REF!</f>
        <v>#REF!</v>
      </c>
      <c r="I628" s="36" t="s">
        <v>514</v>
      </c>
      <c r="J628" s="412" t="e">
        <f>J629</f>
        <v>#REF!</v>
      </c>
      <c r="K628" s="412">
        <f>K629</f>
        <v>0</v>
      </c>
      <c r="L628" s="412">
        <f>L629</f>
        <v>0</v>
      </c>
      <c r="M628" s="39"/>
      <c r="N628" s="39"/>
      <c r="O628" s="39"/>
    </row>
    <row r="629" spans="1:15" s="239" customFormat="1" ht="18.75">
      <c r="A629" s="37" t="e">
        <f>'Приложение 4'!#REF!</f>
        <v>#REF!</v>
      </c>
      <c r="B629" s="36" t="e">
        <f>'Приложение 4'!#REF!</f>
        <v>#REF!</v>
      </c>
      <c r="C629" s="49" t="e">
        <f>'Приложение 4'!#REF!</f>
        <v>#REF!</v>
      </c>
      <c r="D629" s="49" t="e">
        <f>'Приложение 4'!#REF!</f>
        <v>#REF!</v>
      </c>
      <c r="E629" s="218" t="e">
        <f>'Приложение 4'!#REF!</f>
        <v>#REF!</v>
      </c>
      <c r="F629" s="219" t="e">
        <f>'Приложение 4'!#REF!</f>
        <v>#REF!</v>
      </c>
      <c r="G629" s="219" t="e">
        <f>'Приложение 4'!#REF!</f>
        <v>#REF!</v>
      </c>
      <c r="H629" s="219" t="e">
        <f>'Приложение 4'!#REF!</f>
        <v>#REF!</v>
      </c>
      <c r="I629" s="36" t="e">
        <f>'Приложение 4'!#REF!</f>
        <v>#REF!</v>
      </c>
      <c r="J629" s="412" t="e">
        <f>'Приложение 4'!#REF!</f>
        <v>#REF!</v>
      </c>
      <c r="K629" s="413">
        <v>0</v>
      </c>
      <c r="L629" s="413">
        <v>0</v>
      </c>
      <c r="M629" s="39"/>
      <c r="N629" s="39"/>
      <c r="O629" s="39"/>
    </row>
    <row r="630" spans="1:15" s="239" customFormat="1" ht="18.75">
      <c r="A630" s="37" t="e">
        <f>'Приложение 4'!#REF!</f>
        <v>#REF!</v>
      </c>
      <c r="B630" s="36" t="e">
        <f>'Приложение 4'!#REF!</f>
        <v>#REF!</v>
      </c>
      <c r="C630" s="49" t="e">
        <f>'Приложение 4'!#REF!</f>
        <v>#REF!</v>
      </c>
      <c r="D630" s="49" t="e">
        <f>'Приложение 4'!#REF!</f>
        <v>#REF!</v>
      </c>
      <c r="E630" s="218" t="e">
        <f>'Приложение 4'!#REF!</f>
        <v>#REF!</v>
      </c>
      <c r="F630" s="219" t="e">
        <f>'Приложение 4'!#REF!</f>
        <v>#REF!</v>
      </c>
      <c r="G630" s="219" t="e">
        <f>'Приложение 4'!#REF!</f>
        <v>#REF!</v>
      </c>
      <c r="H630" s="219" t="e">
        <f>'Приложение 4'!#REF!</f>
        <v>#REF!</v>
      </c>
      <c r="I630" s="36" t="s">
        <v>514</v>
      </c>
      <c r="J630" s="412">
        <v>0</v>
      </c>
      <c r="K630" s="413">
        <v>0</v>
      </c>
      <c r="L630" s="413">
        <f>L631</f>
        <v>7000</v>
      </c>
      <c r="M630" s="39"/>
      <c r="N630" s="39"/>
      <c r="O630" s="39"/>
    </row>
    <row r="631" spans="1:15" s="239" customFormat="1" ht="18.75">
      <c r="A631" s="37" t="e">
        <f>'Приложение 4'!#REF!</f>
        <v>#REF!</v>
      </c>
      <c r="B631" s="36" t="e">
        <f>'Приложение 4'!#REF!</f>
        <v>#REF!</v>
      </c>
      <c r="C631" s="49" t="e">
        <f>'Приложение 4'!#REF!</f>
        <v>#REF!</v>
      </c>
      <c r="D631" s="49" t="e">
        <f>'Приложение 4'!#REF!</f>
        <v>#REF!</v>
      </c>
      <c r="E631" s="218" t="e">
        <f>'Приложение 4'!#REF!</f>
        <v>#REF!</v>
      </c>
      <c r="F631" s="219" t="e">
        <f>'Приложение 4'!#REF!</f>
        <v>#REF!</v>
      </c>
      <c r="G631" s="219" t="e">
        <f>'Приложение 4'!#REF!</f>
        <v>#REF!</v>
      </c>
      <c r="H631" s="219" t="e">
        <f>'Приложение 4'!#REF!</f>
        <v>#REF!</v>
      </c>
      <c r="I631" s="36" t="e">
        <f>'Приложение 4'!#REF!</f>
        <v>#REF!</v>
      </c>
      <c r="J631" s="412">
        <v>0</v>
      </c>
      <c r="K631" s="413">
        <v>0</v>
      </c>
      <c r="L631" s="413">
        <v>7000</v>
      </c>
      <c r="M631" s="39"/>
      <c r="N631" s="39"/>
      <c r="O631" s="39"/>
    </row>
    <row r="632" spans="1:12" s="239" customFormat="1" ht="18.75">
      <c r="A632" s="155" t="s">
        <v>423</v>
      </c>
      <c r="B632" s="176">
        <v>661</v>
      </c>
      <c r="C632" s="177">
        <v>13</v>
      </c>
      <c r="D632" s="177" t="s">
        <v>514</v>
      </c>
      <c r="E632" s="178" t="s">
        <v>397</v>
      </c>
      <c r="F632" s="179" t="s">
        <v>397</v>
      </c>
      <c r="G632" s="179"/>
      <c r="H632" s="179" t="s">
        <v>397</v>
      </c>
      <c r="I632" s="35" t="s">
        <v>397</v>
      </c>
      <c r="J632" s="418" t="e">
        <f>J633</f>
        <v>#REF!</v>
      </c>
      <c r="K632" s="418">
        <f>K633</f>
        <v>0</v>
      </c>
      <c r="L632" s="418">
        <f>L633</f>
        <v>0</v>
      </c>
    </row>
    <row r="633" spans="1:15" ht="18.75">
      <c r="A633" s="155" t="s">
        <v>424</v>
      </c>
      <c r="B633" s="176">
        <v>661</v>
      </c>
      <c r="C633" s="177">
        <v>13</v>
      </c>
      <c r="D633" s="177">
        <v>1</v>
      </c>
      <c r="E633" s="178" t="s">
        <v>397</v>
      </c>
      <c r="F633" s="179" t="s">
        <v>397</v>
      </c>
      <c r="G633" s="179"/>
      <c r="H633" s="179" t="s">
        <v>397</v>
      </c>
      <c r="I633" s="35" t="s">
        <v>397</v>
      </c>
      <c r="J633" s="418" t="e">
        <f>J637</f>
        <v>#REF!</v>
      </c>
      <c r="K633" s="418">
        <f>K637</f>
        <v>0</v>
      </c>
      <c r="L633" s="418">
        <f>L637</f>
        <v>0</v>
      </c>
      <c r="M633" s="239"/>
      <c r="N633" s="239"/>
      <c r="O633" s="239"/>
    </row>
    <row r="634" spans="1:12" ht="31.5">
      <c r="A634" s="37" t="s">
        <v>808</v>
      </c>
      <c r="B634" s="36"/>
      <c r="C634" s="49"/>
      <c r="D634" s="49"/>
      <c r="E634" s="180" t="s">
        <v>477</v>
      </c>
      <c r="F634" s="181" t="s">
        <v>433</v>
      </c>
      <c r="G634" s="181" t="s">
        <v>463</v>
      </c>
      <c r="H634" s="181" t="s">
        <v>513</v>
      </c>
      <c r="I634" s="31"/>
      <c r="J634" s="413" t="e">
        <f>J635</f>
        <v>#REF!</v>
      </c>
      <c r="K634" s="413">
        <f aca="true" t="shared" si="43" ref="K634:L637">K635</f>
        <v>0</v>
      </c>
      <c r="L634" s="413">
        <f t="shared" si="43"/>
        <v>0</v>
      </c>
    </row>
    <row r="635" spans="1:12" ht="18.75">
      <c r="A635" s="37" t="s">
        <v>813</v>
      </c>
      <c r="B635" s="36"/>
      <c r="C635" s="49">
        <v>13</v>
      </c>
      <c r="D635" s="49">
        <v>1</v>
      </c>
      <c r="E635" s="180" t="s">
        <v>477</v>
      </c>
      <c r="F635" s="181" t="s">
        <v>811</v>
      </c>
      <c r="G635" s="181" t="s">
        <v>463</v>
      </c>
      <c r="H635" s="181" t="s">
        <v>513</v>
      </c>
      <c r="I635" s="31"/>
      <c r="J635" s="413" t="e">
        <f>J636</f>
        <v>#REF!</v>
      </c>
      <c r="K635" s="413">
        <f t="shared" si="43"/>
        <v>0</v>
      </c>
      <c r="L635" s="413">
        <f t="shared" si="43"/>
        <v>0</v>
      </c>
    </row>
    <row r="636" spans="1:12" ht="18.75">
      <c r="A636" s="37" t="s">
        <v>812</v>
      </c>
      <c r="B636" s="36"/>
      <c r="C636" s="49">
        <v>13</v>
      </c>
      <c r="D636" s="49">
        <v>1</v>
      </c>
      <c r="E636" s="180" t="s">
        <v>477</v>
      </c>
      <c r="F636" s="181" t="s">
        <v>811</v>
      </c>
      <c r="G636" s="181" t="s">
        <v>435</v>
      </c>
      <c r="H636" s="181" t="s">
        <v>513</v>
      </c>
      <c r="I636" s="31"/>
      <c r="J636" s="413" t="e">
        <f>J637</f>
        <v>#REF!</v>
      </c>
      <c r="K636" s="413">
        <f t="shared" si="43"/>
        <v>0</v>
      </c>
      <c r="L636" s="413">
        <f t="shared" si="43"/>
        <v>0</v>
      </c>
    </row>
    <row r="637" spans="1:12" ht="18.75">
      <c r="A637" s="37" t="s">
        <v>213</v>
      </c>
      <c r="B637" s="36">
        <v>661</v>
      </c>
      <c r="C637" s="49">
        <v>13</v>
      </c>
      <c r="D637" s="49">
        <v>1</v>
      </c>
      <c r="E637" s="180" t="s">
        <v>477</v>
      </c>
      <c r="F637" s="181" t="s">
        <v>811</v>
      </c>
      <c r="G637" s="181" t="s">
        <v>435</v>
      </c>
      <c r="H637" s="181" t="s">
        <v>212</v>
      </c>
      <c r="I637" s="31" t="s">
        <v>397</v>
      </c>
      <c r="J637" s="413" t="e">
        <f>J638</f>
        <v>#REF!</v>
      </c>
      <c r="K637" s="413">
        <f t="shared" si="43"/>
        <v>0</v>
      </c>
      <c r="L637" s="413">
        <f t="shared" si="43"/>
        <v>0</v>
      </c>
    </row>
    <row r="638" spans="1:12" ht="18.75">
      <c r="A638" s="30" t="s">
        <v>506</v>
      </c>
      <c r="B638" s="34">
        <v>661</v>
      </c>
      <c r="C638" s="64">
        <v>13</v>
      </c>
      <c r="D638" s="49">
        <v>1</v>
      </c>
      <c r="E638" s="180" t="s">
        <v>477</v>
      </c>
      <c r="F638" s="181" t="s">
        <v>811</v>
      </c>
      <c r="G638" s="181" t="s">
        <v>435</v>
      </c>
      <c r="H638" s="181" t="s">
        <v>212</v>
      </c>
      <c r="I638" s="31">
        <v>730</v>
      </c>
      <c r="J638" s="412" t="e">
        <f>'Приложение 4'!#REF!</f>
        <v>#REF!</v>
      </c>
      <c r="K638" s="428">
        <v>0</v>
      </c>
      <c r="L638" s="416">
        <v>0</v>
      </c>
    </row>
    <row r="639" spans="1:12" ht="18.75">
      <c r="A639" s="155" t="s">
        <v>241</v>
      </c>
      <c r="B639" s="35">
        <v>661</v>
      </c>
      <c r="C639" s="177">
        <v>14</v>
      </c>
      <c r="D639" s="177" t="s">
        <v>397</v>
      </c>
      <c r="E639" s="177" t="s">
        <v>397</v>
      </c>
      <c r="F639" s="179" t="s">
        <v>397</v>
      </c>
      <c r="G639" s="179"/>
      <c r="H639" s="179" t="s">
        <v>397</v>
      </c>
      <c r="I639" s="35" t="s">
        <v>397</v>
      </c>
      <c r="J639" s="418" t="e">
        <f>J640+J648</f>
        <v>#REF!</v>
      </c>
      <c r="K639" s="418" t="e">
        <f>K640+K648</f>
        <v>#REF!</v>
      </c>
      <c r="L639" s="418" t="e">
        <f>L640+L648</f>
        <v>#REF!</v>
      </c>
    </row>
    <row r="640" spans="1:12" ht="31.5">
      <c r="A640" s="155" t="s">
        <v>467</v>
      </c>
      <c r="B640" s="35">
        <v>661</v>
      </c>
      <c r="C640" s="177">
        <v>14</v>
      </c>
      <c r="D640" s="177">
        <v>1</v>
      </c>
      <c r="E640" s="177" t="s">
        <v>397</v>
      </c>
      <c r="F640" s="179" t="s">
        <v>397</v>
      </c>
      <c r="G640" s="179"/>
      <c r="H640" s="179" t="s">
        <v>397</v>
      </c>
      <c r="I640" s="35" t="s">
        <v>397</v>
      </c>
      <c r="J640" s="418" t="e">
        <f>J641</f>
        <v>#REF!</v>
      </c>
      <c r="K640" s="418" t="e">
        <f aca="true" t="shared" si="44" ref="K640:L642">K641</f>
        <v>#REF!</v>
      </c>
      <c r="L640" s="418" t="e">
        <f t="shared" si="44"/>
        <v>#REF!</v>
      </c>
    </row>
    <row r="641" spans="1:12" ht="31.5">
      <c r="A641" s="37" t="s">
        <v>808</v>
      </c>
      <c r="B641" s="31"/>
      <c r="C641" s="49">
        <v>14</v>
      </c>
      <c r="D641" s="49">
        <v>1</v>
      </c>
      <c r="E641" s="49">
        <v>11</v>
      </c>
      <c r="F641" s="181" t="s">
        <v>433</v>
      </c>
      <c r="G641" s="181" t="s">
        <v>463</v>
      </c>
      <c r="H641" s="181" t="s">
        <v>513</v>
      </c>
      <c r="I641" s="31"/>
      <c r="J641" s="413" t="e">
        <f>J642</f>
        <v>#REF!</v>
      </c>
      <c r="K641" s="413" t="e">
        <f t="shared" si="44"/>
        <v>#REF!</v>
      </c>
      <c r="L641" s="413" t="e">
        <f t="shared" si="44"/>
        <v>#REF!</v>
      </c>
    </row>
    <row r="642" spans="1:12" ht="31.5">
      <c r="A642" s="37" t="s">
        <v>816</v>
      </c>
      <c r="B642" s="31"/>
      <c r="C642" s="49">
        <v>14</v>
      </c>
      <c r="D642" s="49">
        <v>1</v>
      </c>
      <c r="E642" s="49">
        <v>11</v>
      </c>
      <c r="F642" s="181" t="s">
        <v>429</v>
      </c>
      <c r="G642" s="181" t="s">
        <v>463</v>
      </c>
      <c r="H642" s="181" t="s">
        <v>513</v>
      </c>
      <c r="I642" s="31"/>
      <c r="J642" s="413" t="e">
        <f>J643</f>
        <v>#REF!</v>
      </c>
      <c r="K642" s="413" t="e">
        <f t="shared" si="44"/>
        <v>#REF!</v>
      </c>
      <c r="L642" s="413" t="e">
        <f t="shared" si="44"/>
        <v>#REF!</v>
      </c>
    </row>
    <row r="643" spans="1:15" s="239" customFormat="1" ht="18.75">
      <c r="A643" s="37" t="s">
        <v>818</v>
      </c>
      <c r="B643" s="31">
        <v>661</v>
      </c>
      <c r="C643" s="49">
        <v>14</v>
      </c>
      <c r="D643" s="49">
        <v>1</v>
      </c>
      <c r="E643" s="49">
        <v>11</v>
      </c>
      <c r="F643" s="181" t="s">
        <v>429</v>
      </c>
      <c r="G643" s="181" t="s">
        <v>435</v>
      </c>
      <c r="H643" s="181" t="s">
        <v>513</v>
      </c>
      <c r="I643" s="31" t="s">
        <v>397</v>
      </c>
      <c r="J643" s="413" t="e">
        <f>J644+J646</f>
        <v>#REF!</v>
      </c>
      <c r="K643" s="413" t="e">
        <f>K644+K646</f>
        <v>#REF!</v>
      </c>
      <c r="L643" s="413" t="e">
        <f>L644+L646</f>
        <v>#REF!</v>
      </c>
      <c r="M643" s="39"/>
      <c r="N643" s="39"/>
      <c r="O643" s="39"/>
    </row>
    <row r="644" spans="1:15" ht="18.75">
      <c r="A644" s="37" t="s">
        <v>831</v>
      </c>
      <c r="B644" s="31">
        <v>661</v>
      </c>
      <c r="C644" s="49">
        <v>14</v>
      </c>
      <c r="D644" s="49">
        <v>1</v>
      </c>
      <c r="E644" s="49">
        <v>11</v>
      </c>
      <c r="F644" s="181" t="s">
        <v>429</v>
      </c>
      <c r="G644" s="181" t="s">
        <v>435</v>
      </c>
      <c r="H644" s="181" t="s">
        <v>830</v>
      </c>
      <c r="I644" s="31" t="s">
        <v>397</v>
      </c>
      <c r="J644" s="413" t="e">
        <f>J645</f>
        <v>#REF!</v>
      </c>
      <c r="K644" s="413" t="e">
        <f>K645</f>
        <v>#REF!</v>
      </c>
      <c r="L644" s="413" t="e">
        <f>L645</f>
        <v>#REF!</v>
      </c>
      <c r="M644" s="239"/>
      <c r="N644" s="239"/>
      <c r="O644" s="239"/>
    </row>
    <row r="645" spans="1:12" ht="18.75">
      <c r="A645" s="37" t="s">
        <v>618</v>
      </c>
      <c r="B645" s="31">
        <v>661</v>
      </c>
      <c r="C645" s="32">
        <v>14</v>
      </c>
      <c r="D645" s="49">
        <v>1</v>
      </c>
      <c r="E645" s="49">
        <v>11</v>
      </c>
      <c r="F645" s="181" t="s">
        <v>429</v>
      </c>
      <c r="G645" s="181" t="s">
        <v>435</v>
      </c>
      <c r="H645" s="181" t="s">
        <v>830</v>
      </c>
      <c r="I645" s="31">
        <v>510</v>
      </c>
      <c r="J645" s="413" t="e">
        <f>'Приложение 4'!#REF!</f>
        <v>#REF!</v>
      </c>
      <c r="K645" s="428" t="e">
        <f>'Приложение 4'!#REF!</f>
        <v>#REF!</v>
      </c>
      <c r="L645" s="416" t="e">
        <f>'Приложение 4'!#REF!</f>
        <v>#REF!</v>
      </c>
    </row>
    <row r="646" spans="1:12" ht="51" customHeight="1">
      <c r="A646" s="37" t="s">
        <v>829</v>
      </c>
      <c r="B646" s="31">
        <v>661</v>
      </c>
      <c r="C646" s="32">
        <v>14</v>
      </c>
      <c r="D646" s="49">
        <v>1</v>
      </c>
      <c r="E646" s="49">
        <v>11</v>
      </c>
      <c r="F646" s="181" t="s">
        <v>429</v>
      </c>
      <c r="G646" s="181" t="s">
        <v>435</v>
      </c>
      <c r="H646" s="181" t="s">
        <v>580</v>
      </c>
      <c r="I646" s="31"/>
      <c r="J646" s="412" t="e">
        <f>J647</f>
        <v>#REF!</v>
      </c>
      <c r="K646" s="412" t="e">
        <f>K647</f>
        <v>#REF!</v>
      </c>
      <c r="L646" s="412" t="e">
        <f>L647</f>
        <v>#REF!</v>
      </c>
    </row>
    <row r="647" spans="1:12" ht="18.75">
      <c r="A647" s="37" t="s">
        <v>618</v>
      </c>
      <c r="B647" s="31">
        <v>661</v>
      </c>
      <c r="C647" s="32">
        <v>14</v>
      </c>
      <c r="D647" s="49">
        <v>1</v>
      </c>
      <c r="E647" s="49">
        <v>11</v>
      </c>
      <c r="F647" s="181" t="s">
        <v>429</v>
      </c>
      <c r="G647" s="181" t="s">
        <v>435</v>
      </c>
      <c r="H647" s="181" t="s">
        <v>580</v>
      </c>
      <c r="I647" s="31">
        <v>510</v>
      </c>
      <c r="J647" s="412" t="e">
        <f>'Приложение 4'!#REF!</f>
        <v>#REF!</v>
      </c>
      <c r="K647" s="428" t="e">
        <f>'Приложение 4'!#REF!</f>
        <v>#REF!</v>
      </c>
      <c r="L647" s="416" t="e">
        <f>'Приложение 4'!#REF!</f>
        <v>#REF!</v>
      </c>
    </row>
    <row r="648" spans="1:12" ht="18.75">
      <c r="A648" s="155" t="s">
        <v>552</v>
      </c>
      <c r="B648" s="35">
        <v>661</v>
      </c>
      <c r="C648" s="177">
        <v>14</v>
      </c>
      <c r="D648" s="177">
        <v>2</v>
      </c>
      <c r="E648" s="177" t="s">
        <v>397</v>
      </c>
      <c r="F648" s="179" t="s">
        <v>397</v>
      </c>
      <c r="G648" s="179"/>
      <c r="H648" s="179" t="s">
        <v>397</v>
      </c>
      <c r="I648" s="35" t="s">
        <v>397</v>
      </c>
      <c r="J648" s="418" t="e">
        <f>J649</f>
        <v>#REF!</v>
      </c>
      <c r="K648" s="418" t="e">
        <f aca="true" t="shared" si="45" ref="K648:L652">K649</f>
        <v>#REF!</v>
      </c>
      <c r="L648" s="418" t="e">
        <f t="shared" si="45"/>
        <v>#REF!</v>
      </c>
    </row>
    <row r="649" spans="1:12" ht="31.5">
      <c r="A649" s="37" t="s">
        <v>808</v>
      </c>
      <c r="B649" s="31"/>
      <c r="C649" s="49">
        <v>14</v>
      </c>
      <c r="D649" s="49">
        <v>2</v>
      </c>
      <c r="E649" s="49">
        <v>11</v>
      </c>
      <c r="F649" s="181" t="s">
        <v>433</v>
      </c>
      <c r="G649" s="181" t="s">
        <v>463</v>
      </c>
      <c r="H649" s="181" t="s">
        <v>513</v>
      </c>
      <c r="I649" s="31"/>
      <c r="J649" s="413" t="e">
        <f>J650</f>
        <v>#REF!</v>
      </c>
      <c r="K649" s="413" t="e">
        <f t="shared" si="45"/>
        <v>#REF!</v>
      </c>
      <c r="L649" s="413" t="e">
        <f t="shared" si="45"/>
        <v>#REF!</v>
      </c>
    </row>
    <row r="650" spans="1:12" ht="31.5">
      <c r="A650" s="37" t="s">
        <v>816</v>
      </c>
      <c r="B650" s="31"/>
      <c r="C650" s="49">
        <v>14</v>
      </c>
      <c r="D650" s="49">
        <v>2</v>
      </c>
      <c r="E650" s="49">
        <v>11</v>
      </c>
      <c r="F650" s="181" t="s">
        <v>429</v>
      </c>
      <c r="G650" s="181" t="s">
        <v>463</v>
      </c>
      <c r="H650" s="181" t="s">
        <v>513</v>
      </c>
      <c r="I650" s="31"/>
      <c r="J650" s="413" t="e">
        <f>J651</f>
        <v>#REF!</v>
      </c>
      <c r="K650" s="413" t="e">
        <f t="shared" si="45"/>
        <v>#REF!</v>
      </c>
      <c r="L650" s="413" t="e">
        <f t="shared" si="45"/>
        <v>#REF!</v>
      </c>
    </row>
    <row r="651" spans="1:12" ht="18.75">
      <c r="A651" s="37" t="s">
        <v>817</v>
      </c>
      <c r="B651" s="31"/>
      <c r="C651" s="49">
        <v>14</v>
      </c>
      <c r="D651" s="49">
        <v>2</v>
      </c>
      <c r="E651" s="49">
        <v>11</v>
      </c>
      <c r="F651" s="181" t="s">
        <v>429</v>
      </c>
      <c r="G651" s="181" t="s">
        <v>472</v>
      </c>
      <c r="H651" s="181" t="s">
        <v>513</v>
      </c>
      <c r="I651" s="31"/>
      <c r="J651" s="413" t="e">
        <f>J652</f>
        <v>#REF!</v>
      </c>
      <c r="K651" s="413" t="e">
        <f t="shared" si="45"/>
        <v>#REF!</v>
      </c>
      <c r="L651" s="413" t="e">
        <f t="shared" si="45"/>
        <v>#REF!</v>
      </c>
    </row>
    <row r="652" spans="1:12" ht="18.75">
      <c r="A652" s="37" t="s">
        <v>815</v>
      </c>
      <c r="B652" s="31">
        <v>661</v>
      </c>
      <c r="C652" s="49">
        <v>14</v>
      </c>
      <c r="D652" s="49">
        <v>2</v>
      </c>
      <c r="E652" s="49">
        <v>11</v>
      </c>
      <c r="F652" s="181" t="s">
        <v>429</v>
      </c>
      <c r="G652" s="181" t="s">
        <v>472</v>
      </c>
      <c r="H652" s="181" t="s">
        <v>832</v>
      </c>
      <c r="I652" s="31" t="s">
        <v>397</v>
      </c>
      <c r="J652" s="413" t="e">
        <f>J653</f>
        <v>#REF!</v>
      </c>
      <c r="K652" s="413" t="e">
        <f t="shared" si="45"/>
        <v>#REF!</v>
      </c>
      <c r="L652" s="413" t="e">
        <f t="shared" si="45"/>
        <v>#REF!</v>
      </c>
    </row>
    <row r="653" spans="1:12" ht="15" customHeight="1">
      <c r="A653" s="37" t="s">
        <v>618</v>
      </c>
      <c r="B653" s="31">
        <v>661</v>
      </c>
      <c r="C653" s="32">
        <v>14</v>
      </c>
      <c r="D653" s="49">
        <v>2</v>
      </c>
      <c r="E653" s="49">
        <v>11</v>
      </c>
      <c r="F653" s="181" t="s">
        <v>429</v>
      </c>
      <c r="G653" s="181" t="s">
        <v>472</v>
      </c>
      <c r="H653" s="181" t="s">
        <v>832</v>
      </c>
      <c r="I653" s="31">
        <v>510</v>
      </c>
      <c r="J653" s="413" t="e">
        <f>'Приложение 4'!#REF!</f>
        <v>#REF!</v>
      </c>
      <c r="K653" s="428" t="e">
        <f>'Приложение 4'!#REF!</f>
        <v>#REF!</v>
      </c>
      <c r="L653" s="416" t="e">
        <f>'Приложение 4'!#REF!</f>
        <v>#REF!</v>
      </c>
    </row>
    <row r="654" spans="1:12" s="368" customFormat="1" ht="18.75">
      <c r="A654" s="235" t="s">
        <v>395</v>
      </c>
      <c r="B654" s="176"/>
      <c r="C654" s="177"/>
      <c r="D654" s="177"/>
      <c r="E654" s="178"/>
      <c r="F654" s="179"/>
      <c r="G654" s="179"/>
      <c r="H654" s="179"/>
      <c r="I654" s="176"/>
      <c r="J654" s="411" t="e">
        <f>J15+J148+J165+J287+J331+J346+J517+J543+J550+J605+J632+J639</f>
        <v>#REF!</v>
      </c>
      <c r="K654" s="411" t="e">
        <f>K15+K148+K165+K287+K331+K346+K517+K543+K550+K605+K632+K639</f>
        <v>#REF!</v>
      </c>
      <c r="L654" s="411" t="e">
        <f>L15+L148+L165+L287+L331+L346+L517+L543+L550+L605+L632+L639</f>
        <v>#REF!</v>
      </c>
    </row>
    <row r="655" spans="1:12" s="374" customFormat="1" ht="18.75">
      <c r="A655" s="369" t="s">
        <v>787</v>
      </c>
      <c r="B655" s="370"/>
      <c r="C655" s="370"/>
      <c r="D655" s="370"/>
      <c r="E655" s="371"/>
      <c r="F655" s="372"/>
      <c r="G655" s="372"/>
      <c r="H655" s="373"/>
      <c r="I655" s="370"/>
      <c r="J655" s="429">
        <v>0</v>
      </c>
      <c r="K655" s="430" t="e">
        <f>'Приложение 4'!#REF!</f>
        <v>#REF!</v>
      </c>
      <c r="L655" s="430" t="e">
        <f>'Приложение 4'!#REF!</f>
        <v>#REF!</v>
      </c>
    </row>
    <row r="656" spans="1:12" s="374" customFormat="1" ht="18.75">
      <c r="A656" s="369" t="s">
        <v>786</v>
      </c>
      <c r="B656" s="370"/>
      <c r="C656" s="370"/>
      <c r="D656" s="370"/>
      <c r="E656" s="371"/>
      <c r="F656" s="372"/>
      <c r="G656" s="372"/>
      <c r="H656" s="373"/>
      <c r="I656" s="370"/>
      <c r="J656" s="429" t="e">
        <f>J654+J655</f>
        <v>#REF!</v>
      </c>
      <c r="K656" s="431" t="e">
        <f>K654+K655</f>
        <v>#REF!</v>
      </c>
      <c r="L656" s="431" t="e">
        <f>L654+L655</f>
        <v>#REF!</v>
      </c>
    </row>
    <row r="657" ht="15.75">
      <c r="L657" s="348" t="s">
        <v>385</v>
      </c>
    </row>
  </sheetData>
  <sheetProtection/>
  <mergeCells count="16">
    <mergeCell ref="C1:L1"/>
    <mergeCell ref="C2:L2"/>
    <mergeCell ref="C3:L3"/>
    <mergeCell ref="E14:H14"/>
    <mergeCell ref="J12:L12"/>
    <mergeCell ref="I12:I13"/>
    <mergeCell ref="C8:L8"/>
    <mergeCell ref="A10:L10"/>
    <mergeCell ref="C4:L4"/>
    <mergeCell ref="C5:L5"/>
    <mergeCell ref="C6:L6"/>
    <mergeCell ref="C7:L7"/>
    <mergeCell ref="A12:A13"/>
    <mergeCell ref="C12:C13"/>
    <mergeCell ref="D12:D13"/>
    <mergeCell ref="E12:H13"/>
  </mergeCells>
  <printOptions/>
  <pageMargins left="0.5511811023622047" right="0.196850393700787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4"/>
  <sheetViews>
    <sheetView showGridLines="0" tabSelected="1" zoomScale="75" zoomScaleNormal="75" zoomScaleSheetLayoutView="100" workbookViewId="0" topLeftCell="H1">
      <selection activeCell="Q71" sqref="Q71"/>
    </sheetView>
  </sheetViews>
  <sheetFormatPr defaultColWidth="9.140625" defaultRowHeight="15"/>
  <cols>
    <col min="1" max="7" width="0" style="39" hidden="1" customWidth="1"/>
    <col min="8" max="8" width="100.7109375" style="161" customWidth="1"/>
    <col min="9" max="9" width="7.8515625" style="7" customWidth="1"/>
    <col min="10" max="10" width="5.140625" style="7" customWidth="1"/>
    <col min="11" max="11" width="5.00390625" style="7" customWidth="1"/>
    <col min="12" max="12" width="5.7109375" style="159" customWidth="1"/>
    <col min="13" max="14" width="4.28125" style="159" customWidth="1"/>
    <col min="15" max="15" width="10.28125" style="159" customWidth="1"/>
    <col min="16" max="16" width="6.7109375" style="7" customWidth="1"/>
    <col min="17" max="18" width="20.00390625" style="160" customWidth="1"/>
    <col min="19" max="19" width="16.8515625" style="354" customWidth="1"/>
    <col min="20" max="20" width="18.00390625" style="354" customWidth="1"/>
    <col min="21" max="21" width="18.28125" style="39" customWidth="1"/>
    <col min="22" max="26" width="9.140625" style="39" hidden="1" customWidth="1"/>
    <col min="27" max="16384" width="9.140625" style="39" customWidth="1"/>
  </cols>
  <sheetData>
    <row r="1" spans="12:20" s="1" customFormat="1" ht="18.75">
      <c r="L1" s="469" t="s">
        <v>16</v>
      </c>
      <c r="R1" s="381"/>
      <c r="S1" s="381"/>
      <c r="T1" s="470"/>
    </row>
    <row r="2" spans="12:20" s="1" customFormat="1" ht="18.75" customHeight="1">
      <c r="L2" s="471" t="s">
        <v>17</v>
      </c>
      <c r="R2" s="381"/>
      <c r="S2" s="381"/>
      <c r="T2" s="470"/>
    </row>
    <row r="3" spans="12:20" s="1" customFormat="1" ht="18.75">
      <c r="L3" s="472" t="s">
        <v>18</v>
      </c>
      <c r="R3" s="381"/>
      <c r="S3" s="381"/>
      <c r="T3" s="470"/>
    </row>
    <row r="4" spans="1:20" s="1" customFormat="1" ht="18.75" customHeight="1">
      <c r="A4" s="473"/>
      <c r="B4" s="473"/>
      <c r="C4" s="473"/>
      <c r="D4" s="473"/>
      <c r="E4" s="473"/>
      <c r="F4" s="473"/>
      <c r="G4" s="473"/>
      <c r="H4" s="473"/>
      <c r="L4" s="474" t="s">
        <v>27</v>
      </c>
      <c r="R4" s="381"/>
      <c r="S4" s="381"/>
      <c r="T4" s="470"/>
    </row>
    <row r="5" spans="1:20" s="1" customFormat="1" ht="19.5" customHeight="1">
      <c r="A5" s="473"/>
      <c r="B5" s="473"/>
      <c r="C5" s="473"/>
      <c r="D5" s="473"/>
      <c r="E5" s="473"/>
      <c r="F5" s="473"/>
      <c r="G5" s="473"/>
      <c r="H5" s="473"/>
      <c r="L5" s="471" t="s">
        <v>19</v>
      </c>
      <c r="R5" s="381"/>
      <c r="S5" s="381"/>
      <c r="T5" s="470"/>
    </row>
    <row r="6" spans="1:20" s="1" customFormat="1" ht="19.5" customHeight="1">
      <c r="A6" s="473"/>
      <c r="B6" s="473"/>
      <c r="C6" s="473"/>
      <c r="D6" s="473"/>
      <c r="E6" s="473"/>
      <c r="F6" s="473"/>
      <c r="G6" s="473"/>
      <c r="H6" s="473"/>
      <c r="L6" s="471"/>
      <c r="R6" s="381"/>
      <c r="S6" s="381"/>
      <c r="T6" s="470"/>
    </row>
    <row r="7" spans="1:20" ht="26.25" customHeight="1">
      <c r="A7" s="167"/>
      <c r="B7" s="167"/>
      <c r="C7" s="167"/>
      <c r="D7" s="167"/>
      <c r="E7" s="167"/>
      <c r="F7" s="167"/>
      <c r="G7" s="167"/>
      <c r="H7" s="614" t="s">
        <v>28</v>
      </c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</row>
    <row r="8" spans="8:18" ht="34.5" customHeight="1">
      <c r="H8" s="169" t="s">
        <v>346</v>
      </c>
      <c r="I8" s="170" t="s">
        <v>345</v>
      </c>
      <c r="J8" s="170" t="s">
        <v>344</v>
      </c>
      <c r="K8" s="169" t="s">
        <v>343</v>
      </c>
      <c r="L8" s="611" t="s">
        <v>342</v>
      </c>
      <c r="M8" s="612"/>
      <c r="N8" s="612"/>
      <c r="O8" s="613"/>
      <c r="P8" s="169" t="s">
        <v>341</v>
      </c>
      <c r="Q8" s="479" t="s">
        <v>20</v>
      </c>
      <c r="R8" s="171" t="s">
        <v>21</v>
      </c>
    </row>
    <row r="9" spans="8:18" ht="15.75">
      <c r="H9" s="172">
        <v>1</v>
      </c>
      <c r="I9" s="173">
        <v>2</v>
      </c>
      <c r="J9" s="174">
        <v>3</v>
      </c>
      <c r="K9" s="172">
        <v>4</v>
      </c>
      <c r="L9" s="603">
        <v>5</v>
      </c>
      <c r="M9" s="604"/>
      <c r="N9" s="604"/>
      <c r="O9" s="605"/>
      <c r="P9" s="172">
        <v>6</v>
      </c>
      <c r="Q9" s="175">
        <v>7</v>
      </c>
      <c r="R9" s="525">
        <v>8</v>
      </c>
    </row>
    <row r="10" spans="8:18" ht="18.75">
      <c r="H10" s="106" t="s">
        <v>348</v>
      </c>
      <c r="I10" s="42">
        <v>27</v>
      </c>
      <c r="J10" s="46" t="s">
        <v>397</v>
      </c>
      <c r="K10" s="46" t="s">
        <v>397</v>
      </c>
      <c r="L10" s="265" t="s">
        <v>397</v>
      </c>
      <c r="M10" s="266" t="s">
        <v>397</v>
      </c>
      <c r="N10" s="266"/>
      <c r="O10" s="266" t="s">
        <v>397</v>
      </c>
      <c r="P10" s="42" t="s">
        <v>397</v>
      </c>
      <c r="Q10" s="432">
        <f>Q11+Q156+Q195+Q400+Q425++Q489+Q535+Q544+Q626+Q323</f>
        <v>190327.7</v>
      </c>
      <c r="R10" s="432">
        <f>R11+R156+R195+R400+R425++R489+R535+R544+R626+R323</f>
        <v>169723.09999999998</v>
      </c>
    </row>
    <row r="11" spans="8:18" ht="19.5">
      <c r="H11" s="267" t="s">
        <v>401</v>
      </c>
      <c r="I11" s="268">
        <v>27</v>
      </c>
      <c r="J11" s="269">
        <v>1</v>
      </c>
      <c r="K11" s="269">
        <v>0</v>
      </c>
      <c r="L11" s="270" t="s">
        <v>397</v>
      </c>
      <c r="M11" s="271" t="s">
        <v>397</v>
      </c>
      <c r="N11" s="271"/>
      <c r="O11" s="271" t="s">
        <v>397</v>
      </c>
      <c r="P11" s="268" t="s">
        <v>397</v>
      </c>
      <c r="Q11" s="433">
        <f>Q12+Q22+Q26+Q78+Q82+Q74</f>
        <v>68078</v>
      </c>
      <c r="R11" s="433">
        <f>R12+R22+R26+R78+R82+R74</f>
        <v>57835.7</v>
      </c>
    </row>
    <row r="12" spans="8:18" ht="31.5" hidden="1">
      <c r="H12" s="267" t="s">
        <v>442</v>
      </c>
      <c r="I12" s="268">
        <v>27</v>
      </c>
      <c r="J12" s="269">
        <v>1</v>
      </c>
      <c r="K12" s="269">
        <v>2</v>
      </c>
      <c r="L12" s="270"/>
      <c r="M12" s="271"/>
      <c r="N12" s="271"/>
      <c r="O12" s="271"/>
      <c r="P12" s="268"/>
      <c r="Q12" s="433">
        <f aca="true" t="shared" si="0" ref="Q12:R14">Q13</f>
        <v>0</v>
      </c>
      <c r="R12" s="433">
        <f t="shared" si="0"/>
        <v>0</v>
      </c>
    </row>
    <row r="13" spans="8:18" ht="18.75" hidden="1">
      <c r="H13" s="37" t="s">
        <v>443</v>
      </c>
      <c r="I13" s="36">
        <v>27</v>
      </c>
      <c r="J13" s="49">
        <v>1</v>
      </c>
      <c r="K13" s="49">
        <v>2</v>
      </c>
      <c r="L13" s="49" t="s">
        <v>460</v>
      </c>
      <c r="M13" s="181" t="s">
        <v>433</v>
      </c>
      <c r="N13" s="181" t="s">
        <v>463</v>
      </c>
      <c r="O13" s="181" t="s">
        <v>513</v>
      </c>
      <c r="P13" s="36"/>
      <c r="Q13" s="435">
        <f t="shared" si="0"/>
        <v>0</v>
      </c>
      <c r="R13" s="435">
        <f t="shared" si="0"/>
        <v>0</v>
      </c>
    </row>
    <row r="14" spans="8:18" ht="18.75" hidden="1">
      <c r="H14" s="37" t="s">
        <v>459</v>
      </c>
      <c r="I14" s="36">
        <v>27</v>
      </c>
      <c r="J14" s="49">
        <v>1</v>
      </c>
      <c r="K14" s="49">
        <v>2</v>
      </c>
      <c r="L14" s="49" t="s">
        <v>460</v>
      </c>
      <c r="M14" s="181" t="s">
        <v>436</v>
      </c>
      <c r="N14" s="181" t="s">
        <v>463</v>
      </c>
      <c r="O14" s="181" t="s">
        <v>513</v>
      </c>
      <c r="P14" s="36"/>
      <c r="Q14" s="435">
        <f t="shared" si="0"/>
        <v>0</v>
      </c>
      <c r="R14" s="435">
        <f t="shared" si="0"/>
        <v>0</v>
      </c>
    </row>
    <row r="15" spans="8:18" ht="18.75" hidden="1">
      <c r="H15" s="30" t="s">
        <v>610</v>
      </c>
      <c r="I15" s="36">
        <v>27</v>
      </c>
      <c r="J15" s="49">
        <v>1</v>
      </c>
      <c r="K15" s="49">
        <v>2</v>
      </c>
      <c r="L15" s="49" t="s">
        <v>460</v>
      </c>
      <c r="M15" s="181" t="s">
        <v>436</v>
      </c>
      <c r="N15" s="181" t="s">
        <v>463</v>
      </c>
      <c r="O15" s="181" t="s">
        <v>570</v>
      </c>
      <c r="P15" s="36"/>
      <c r="Q15" s="435">
        <f>Q17+Q18+Q19+Q21</f>
        <v>0</v>
      </c>
      <c r="R15" s="435">
        <f>R17+R18+R19+R21</f>
        <v>0</v>
      </c>
    </row>
    <row r="16" spans="8:18" ht="18.75" hidden="1">
      <c r="H16" s="30" t="s">
        <v>396</v>
      </c>
      <c r="I16" s="36">
        <v>27</v>
      </c>
      <c r="J16" s="32">
        <v>1</v>
      </c>
      <c r="K16" s="49">
        <v>2</v>
      </c>
      <c r="L16" s="49">
        <v>91</v>
      </c>
      <c r="M16" s="181" t="s">
        <v>436</v>
      </c>
      <c r="N16" s="181" t="s">
        <v>463</v>
      </c>
      <c r="O16" s="181" t="s">
        <v>570</v>
      </c>
      <c r="P16" s="36">
        <v>120</v>
      </c>
      <c r="Q16" s="435">
        <f>Q17+Q18+Q19</f>
        <v>0</v>
      </c>
      <c r="R16" s="435">
        <f>R17+R18+R19</f>
        <v>0</v>
      </c>
    </row>
    <row r="17" spans="8:18" ht="31.5" hidden="1">
      <c r="H17" s="182" t="s">
        <v>254</v>
      </c>
      <c r="I17" s="183">
        <v>27</v>
      </c>
      <c r="J17" s="184">
        <v>1</v>
      </c>
      <c r="K17" s="185">
        <v>2</v>
      </c>
      <c r="L17" s="185" t="s">
        <v>460</v>
      </c>
      <c r="M17" s="186" t="s">
        <v>436</v>
      </c>
      <c r="N17" s="186" t="s">
        <v>463</v>
      </c>
      <c r="O17" s="186" t="s">
        <v>570</v>
      </c>
      <c r="P17" s="187">
        <v>121</v>
      </c>
      <c r="Q17" s="437">
        <v>0</v>
      </c>
      <c r="R17" s="435">
        <v>0</v>
      </c>
    </row>
    <row r="18" spans="8:18" ht="31.5" hidden="1">
      <c r="H18" s="182" t="s">
        <v>557</v>
      </c>
      <c r="I18" s="188">
        <v>27</v>
      </c>
      <c r="J18" s="185">
        <v>1</v>
      </c>
      <c r="K18" s="185">
        <v>2</v>
      </c>
      <c r="L18" s="185">
        <v>91</v>
      </c>
      <c r="M18" s="186" t="s">
        <v>436</v>
      </c>
      <c r="N18" s="186" t="s">
        <v>463</v>
      </c>
      <c r="O18" s="186" t="s">
        <v>570</v>
      </c>
      <c r="P18" s="183">
        <v>122</v>
      </c>
      <c r="Q18" s="437">
        <v>0</v>
      </c>
      <c r="R18" s="435">
        <v>0</v>
      </c>
    </row>
    <row r="19" spans="8:18" ht="47.25" hidden="1">
      <c r="H19" s="189" t="s">
        <v>255</v>
      </c>
      <c r="I19" s="187">
        <v>27</v>
      </c>
      <c r="J19" s="190">
        <v>1</v>
      </c>
      <c r="K19" s="185">
        <v>2</v>
      </c>
      <c r="L19" s="185">
        <v>91</v>
      </c>
      <c r="M19" s="186" t="s">
        <v>436</v>
      </c>
      <c r="N19" s="186" t="s">
        <v>463</v>
      </c>
      <c r="O19" s="186" t="s">
        <v>570</v>
      </c>
      <c r="P19" s="187">
        <v>129</v>
      </c>
      <c r="Q19" s="437">
        <v>0</v>
      </c>
      <c r="R19" s="435">
        <v>0</v>
      </c>
    </row>
    <row r="20" spans="8:18" ht="18.75" hidden="1">
      <c r="H20" s="37" t="s">
        <v>623</v>
      </c>
      <c r="I20" s="36">
        <v>27</v>
      </c>
      <c r="J20" s="49">
        <v>1</v>
      </c>
      <c r="K20" s="49">
        <v>2</v>
      </c>
      <c r="L20" s="49">
        <v>91</v>
      </c>
      <c r="M20" s="181" t="s">
        <v>436</v>
      </c>
      <c r="N20" s="181" t="s">
        <v>463</v>
      </c>
      <c r="O20" s="181" t="s">
        <v>570</v>
      </c>
      <c r="P20" s="36">
        <v>830</v>
      </c>
      <c r="Q20" s="435">
        <f>Q21</f>
        <v>0</v>
      </c>
      <c r="R20" s="435">
        <f>R21</f>
        <v>0</v>
      </c>
    </row>
    <row r="21" spans="8:18" ht="18.75" hidden="1">
      <c r="H21" s="189" t="s">
        <v>621</v>
      </c>
      <c r="I21" s="187">
        <v>27</v>
      </c>
      <c r="J21" s="185">
        <v>1</v>
      </c>
      <c r="K21" s="185">
        <v>2</v>
      </c>
      <c r="L21" s="185">
        <v>91</v>
      </c>
      <c r="M21" s="186" t="s">
        <v>436</v>
      </c>
      <c r="N21" s="186" t="s">
        <v>463</v>
      </c>
      <c r="O21" s="186" t="s">
        <v>570</v>
      </c>
      <c r="P21" s="187">
        <v>831</v>
      </c>
      <c r="Q21" s="437">
        <v>0</v>
      </c>
      <c r="R21" s="435">
        <v>0</v>
      </c>
    </row>
    <row r="22" spans="8:18" ht="31.5" hidden="1">
      <c r="H22" s="189" t="s">
        <v>339</v>
      </c>
      <c r="I22" s="187">
        <v>27</v>
      </c>
      <c r="J22" s="185">
        <v>1</v>
      </c>
      <c r="K22" s="185">
        <v>3</v>
      </c>
      <c r="L22" s="191"/>
      <c r="M22" s="186"/>
      <c r="N22" s="186"/>
      <c r="O22" s="186"/>
      <c r="P22" s="187"/>
      <c r="Q22" s="437">
        <f>Q25</f>
        <v>0</v>
      </c>
      <c r="R22" s="435">
        <f>R25</f>
        <v>0</v>
      </c>
    </row>
    <row r="23" spans="8:18" ht="18.75" hidden="1">
      <c r="H23" s="189" t="s">
        <v>461</v>
      </c>
      <c r="I23" s="187">
        <v>27</v>
      </c>
      <c r="J23" s="185">
        <v>1</v>
      </c>
      <c r="K23" s="185">
        <v>3</v>
      </c>
      <c r="L23" s="185" t="s">
        <v>462</v>
      </c>
      <c r="M23" s="186" t="s">
        <v>433</v>
      </c>
      <c r="N23" s="186" t="s">
        <v>463</v>
      </c>
      <c r="O23" s="186" t="s">
        <v>513</v>
      </c>
      <c r="P23" s="187" t="s">
        <v>397</v>
      </c>
      <c r="Q23" s="437">
        <f>Q25</f>
        <v>0</v>
      </c>
      <c r="R23" s="435">
        <f>R25</f>
        <v>0</v>
      </c>
    </row>
    <row r="24" spans="8:18" ht="18.75" hidden="1">
      <c r="H24" s="189" t="s">
        <v>243</v>
      </c>
      <c r="I24" s="187">
        <v>27</v>
      </c>
      <c r="J24" s="185">
        <v>1</v>
      </c>
      <c r="K24" s="185">
        <v>3</v>
      </c>
      <c r="L24" s="185" t="s">
        <v>462</v>
      </c>
      <c r="M24" s="186" t="s">
        <v>433</v>
      </c>
      <c r="N24" s="186" t="s">
        <v>463</v>
      </c>
      <c r="O24" s="186" t="s">
        <v>571</v>
      </c>
      <c r="P24" s="187" t="s">
        <v>397</v>
      </c>
      <c r="Q24" s="437">
        <f>Q25</f>
        <v>0</v>
      </c>
      <c r="R24" s="435">
        <f>R25</f>
        <v>0</v>
      </c>
    </row>
    <row r="25" spans="8:18" ht="18.75" hidden="1">
      <c r="H25" s="182" t="s">
        <v>440</v>
      </c>
      <c r="I25" s="183">
        <v>27</v>
      </c>
      <c r="J25" s="185">
        <v>1</v>
      </c>
      <c r="K25" s="185">
        <v>3</v>
      </c>
      <c r="L25" s="185" t="s">
        <v>462</v>
      </c>
      <c r="M25" s="186" t="s">
        <v>433</v>
      </c>
      <c r="N25" s="186" t="s">
        <v>463</v>
      </c>
      <c r="O25" s="186" t="s">
        <v>571</v>
      </c>
      <c r="P25" s="183">
        <v>240</v>
      </c>
      <c r="Q25" s="438">
        <v>0</v>
      </c>
      <c r="R25" s="440">
        <v>0</v>
      </c>
    </row>
    <row r="26" spans="8:18" ht="31.5">
      <c r="H26" s="267" t="s">
        <v>338</v>
      </c>
      <c r="I26" s="268">
        <v>27</v>
      </c>
      <c r="J26" s="269">
        <v>1</v>
      </c>
      <c r="K26" s="269">
        <v>4</v>
      </c>
      <c r="L26" s="270" t="s">
        <v>397</v>
      </c>
      <c r="M26" s="271" t="s">
        <v>397</v>
      </c>
      <c r="N26" s="271" t="s">
        <v>514</v>
      </c>
      <c r="O26" s="271" t="s">
        <v>397</v>
      </c>
      <c r="P26" s="268" t="s">
        <v>397</v>
      </c>
      <c r="Q26" s="433">
        <f>Q27</f>
        <v>18821.7</v>
      </c>
      <c r="R26" s="433">
        <f>R27</f>
        <v>18104.500000000004</v>
      </c>
    </row>
    <row r="27" spans="8:18" ht="18.75">
      <c r="H27" s="37" t="s">
        <v>242</v>
      </c>
      <c r="I27" s="36">
        <v>27</v>
      </c>
      <c r="J27" s="49">
        <v>1</v>
      </c>
      <c r="K27" s="49">
        <v>4</v>
      </c>
      <c r="L27" s="49" t="s">
        <v>460</v>
      </c>
      <c r="M27" s="181" t="s">
        <v>433</v>
      </c>
      <c r="N27" s="181" t="s">
        <v>463</v>
      </c>
      <c r="O27" s="181" t="s">
        <v>513</v>
      </c>
      <c r="P27" s="36"/>
      <c r="Q27" s="435">
        <f>Q28+Q48+Q52+Q54+Q61+Q65+Q70</f>
        <v>18821.7</v>
      </c>
      <c r="R27" s="435">
        <f>R28+R48+R52+R54+R61+R65+R70</f>
        <v>18104.500000000004</v>
      </c>
    </row>
    <row r="28" spans="8:18" ht="18.75">
      <c r="H28" s="37" t="s">
        <v>243</v>
      </c>
      <c r="I28" s="36">
        <v>27</v>
      </c>
      <c r="J28" s="49">
        <v>1</v>
      </c>
      <c r="K28" s="49">
        <v>4</v>
      </c>
      <c r="L28" s="49" t="s">
        <v>460</v>
      </c>
      <c r="M28" s="181" t="s">
        <v>433</v>
      </c>
      <c r="N28" s="181" t="s">
        <v>463</v>
      </c>
      <c r="O28" s="181" t="s">
        <v>571</v>
      </c>
      <c r="P28" s="36" t="s">
        <v>397</v>
      </c>
      <c r="Q28" s="435">
        <f>Q30+Q31+Q32+Q45++Q37+Q39+Q46+Q33+Q47+Q43+Q38+Q40</f>
        <v>17327.5</v>
      </c>
      <c r="R28" s="435">
        <f>R30+R31+R32+R45++R37+R39+R46+R33+R47+R43+R38+R40</f>
        <v>16754.6</v>
      </c>
    </row>
    <row r="29" spans="8:18" ht="18.75">
      <c r="H29" s="37" t="s">
        <v>396</v>
      </c>
      <c r="I29" s="31">
        <v>27</v>
      </c>
      <c r="J29" s="49">
        <v>1</v>
      </c>
      <c r="K29" s="49">
        <v>4</v>
      </c>
      <c r="L29" s="49">
        <v>91</v>
      </c>
      <c r="M29" s="181" t="s">
        <v>433</v>
      </c>
      <c r="N29" s="181" t="s">
        <v>463</v>
      </c>
      <c r="O29" s="181" t="s">
        <v>571</v>
      </c>
      <c r="P29" s="36">
        <v>120</v>
      </c>
      <c r="Q29" s="435">
        <f>Q30+Q31+Q32+Q33</f>
        <v>14648.3</v>
      </c>
      <c r="R29" s="435">
        <v>14357.4</v>
      </c>
    </row>
    <row r="30" spans="8:18" ht="18.75" hidden="1">
      <c r="H30" s="182" t="s">
        <v>258</v>
      </c>
      <c r="I30" s="188">
        <v>27</v>
      </c>
      <c r="J30" s="185">
        <v>1</v>
      </c>
      <c r="K30" s="185">
        <v>4</v>
      </c>
      <c r="L30" s="185" t="s">
        <v>460</v>
      </c>
      <c r="M30" s="186" t="s">
        <v>433</v>
      </c>
      <c r="N30" s="186" t="s">
        <v>463</v>
      </c>
      <c r="O30" s="186" t="s">
        <v>571</v>
      </c>
      <c r="P30" s="183">
        <v>121</v>
      </c>
      <c r="Q30" s="437">
        <v>10954.1</v>
      </c>
      <c r="R30" s="435">
        <v>10954.1</v>
      </c>
    </row>
    <row r="31" spans="8:18" ht="31.5" hidden="1">
      <c r="H31" s="182" t="s">
        <v>557</v>
      </c>
      <c r="I31" s="188">
        <v>27</v>
      </c>
      <c r="J31" s="185">
        <v>1</v>
      </c>
      <c r="K31" s="185">
        <v>4</v>
      </c>
      <c r="L31" s="185">
        <v>91</v>
      </c>
      <c r="M31" s="186" t="s">
        <v>433</v>
      </c>
      <c r="N31" s="186" t="s">
        <v>463</v>
      </c>
      <c r="O31" s="186" t="s">
        <v>571</v>
      </c>
      <c r="P31" s="183">
        <v>122</v>
      </c>
      <c r="Q31" s="437">
        <f>35+13+25+27.3</f>
        <v>100.3</v>
      </c>
      <c r="R31" s="435">
        <f>35+13+25+27.3</f>
        <v>100.3</v>
      </c>
    </row>
    <row r="32" spans="8:18" ht="31.5" hidden="1">
      <c r="H32" s="182" t="s">
        <v>561</v>
      </c>
      <c r="I32" s="188">
        <v>27</v>
      </c>
      <c r="J32" s="185">
        <v>1</v>
      </c>
      <c r="K32" s="185">
        <v>4</v>
      </c>
      <c r="L32" s="185">
        <v>91</v>
      </c>
      <c r="M32" s="186" t="s">
        <v>433</v>
      </c>
      <c r="N32" s="186" t="s">
        <v>463</v>
      </c>
      <c r="O32" s="186" t="s">
        <v>571</v>
      </c>
      <c r="P32" s="183">
        <v>123</v>
      </c>
      <c r="Q32" s="437">
        <v>0</v>
      </c>
      <c r="R32" s="435">
        <v>0</v>
      </c>
    </row>
    <row r="33" spans="8:18" ht="31.5" hidden="1">
      <c r="H33" s="182" t="s">
        <v>260</v>
      </c>
      <c r="I33" s="188">
        <v>27</v>
      </c>
      <c r="J33" s="185">
        <v>1</v>
      </c>
      <c r="K33" s="185">
        <v>4</v>
      </c>
      <c r="L33" s="185">
        <v>91</v>
      </c>
      <c r="M33" s="186" t="s">
        <v>433</v>
      </c>
      <c r="N33" s="186" t="s">
        <v>463</v>
      </c>
      <c r="O33" s="186" t="s">
        <v>571</v>
      </c>
      <c r="P33" s="183">
        <v>129</v>
      </c>
      <c r="Q33" s="437">
        <v>3593.9</v>
      </c>
      <c r="R33" s="619">
        <v>3303</v>
      </c>
    </row>
    <row r="34" spans="8:18" ht="18.75" hidden="1">
      <c r="H34" s="182"/>
      <c r="I34" s="188"/>
      <c r="J34" s="185"/>
      <c r="K34" s="185"/>
      <c r="L34" s="185"/>
      <c r="M34" s="186"/>
      <c r="N34" s="186"/>
      <c r="O34" s="186"/>
      <c r="P34" s="183">
        <v>121</v>
      </c>
      <c r="Q34" s="437"/>
      <c r="R34" s="435"/>
    </row>
    <row r="35" spans="8:18" ht="18.75" hidden="1">
      <c r="H35" s="182"/>
      <c r="I35" s="188"/>
      <c r="J35" s="185"/>
      <c r="K35" s="185"/>
      <c r="L35" s="185"/>
      <c r="M35" s="186"/>
      <c r="N35" s="186"/>
      <c r="O35" s="186"/>
      <c r="P35" s="183">
        <v>129</v>
      </c>
      <c r="Q35" s="437"/>
      <c r="R35" s="435"/>
    </row>
    <row r="36" spans="8:18" ht="18.75">
      <c r="H36" s="30" t="s">
        <v>611</v>
      </c>
      <c r="I36" s="34">
        <v>27</v>
      </c>
      <c r="J36" s="49">
        <v>1</v>
      </c>
      <c r="K36" s="49">
        <v>4</v>
      </c>
      <c r="L36" s="49">
        <v>91</v>
      </c>
      <c r="M36" s="181" t="s">
        <v>433</v>
      </c>
      <c r="N36" s="181" t="s">
        <v>463</v>
      </c>
      <c r="O36" s="181" t="s">
        <v>571</v>
      </c>
      <c r="P36" s="31">
        <v>240</v>
      </c>
      <c r="Q36" s="435">
        <f>Q37+Q39+Q38</f>
        <v>1818.0000000000002</v>
      </c>
      <c r="R36" s="435">
        <v>1566</v>
      </c>
    </row>
    <row r="37" spans="8:18" ht="18.75" hidden="1">
      <c r="H37" s="182" t="s">
        <v>554</v>
      </c>
      <c r="I37" s="188">
        <v>27</v>
      </c>
      <c r="J37" s="185">
        <v>1</v>
      </c>
      <c r="K37" s="185">
        <v>4</v>
      </c>
      <c r="L37" s="185">
        <v>91</v>
      </c>
      <c r="M37" s="186" t="s">
        <v>433</v>
      </c>
      <c r="N37" s="186" t="s">
        <v>463</v>
      </c>
      <c r="O37" s="186" t="s">
        <v>571</v>
      </c>
      <c r="P37" s="183">
        <v>242</v>
      </c>
      <c r="Q37" s="437">
        <f>2479-210+11.3-150-500-317.3</f>
        <v>1313.0000000000002</v>
      </c>
      <c r="R37" s="435">
        <f>2479-210+11.3-150-500-317.3</f>
        <v>1313.0000000000002</v>
      </c>
    </row>
    <row r="38" spans="8:18" ht="18.75" hidden="1">
      <c r="H38" s="182"/>
      <c r="I38" s="188">
        <v>27</v>
      </c>
      <c r="J38" s="185">
        <v>1</v>
      </c>
      <c r="K38" s="185">
        <v>4</v>
      </c>
      <c r="L38" s="185">
        <v>91</v>
      </c>
      <c r="M38" s="186" t="s">
        <v>433</v>
      </c>
      <c r="N38" s="186" t="s">
        <v>463</v>
      </c>
      <c r="O38" s="186" t="s">
        <v>571</v>
      </c>
      <c r="P38" s="183">
        <v>243</v>
      </c>
      <c r="Q38" s="437">
        <v>0</v>
      </c>
      <c r="R38" s="435">
        <v>0</v>
      </c>
    </row>
    <row r="39" spans="8:18" ht="18.75" hidden="1">
      <c r="H39" s="192" t="s">
        <v>555</v>
      </c>
      <c r="I39" s="188">
        <v>27</v>
      </c>
      <c r="J39" s="185">
        <v>1</v>
      </c>
      <c r="K39" s="185">
        <v>4</v>
      </c>
      <c r="L39" s="185" t="s">
        <v>460</v>
      </c>
      <c r="M39" s="186" t="s">
        <v>433</v>
      </c>
      <c r="N39" s="186" t="s">
        <v>463</v>
      </c>
      <c r="O39" s="186" t="s">
        <v>571</v>
      </c>
      <c r="P39" s="183">
        <v>244</v>
      </c>
      <c r="Q39" s="437">
        <f>655-150</f>
        <v>505</v>
      </c>
      <c r="R39" s="619">
        <v>253</v>
      </c>
    </row>
    <row r="40" spans="8:18" ht="18.75" hidden="1">
      <c r="H40" s="193" t="s">
        <v>617</v>
      </c>
      <c r="I40" s="34">
        <v>27</v>
      </c>
      <c r="J40" s="49">
        <v>1</v>
      </c>
      <c r="K40" s="49">
        <v>4</v>
      </c>
      <c r="L40" s="49">
        <v>91</v>
      </c>
      <c r="M40" s="181" t="s">
        <v>433</v>
      </c>
      <c r="N40" s="181" t="s">
        <v>463</v>
      </c>
      <c r="O40" s="181" t="s">
        <v>571</v>
      </c>
      <c r="P40" s="31">
        <v>320</v>
      </c>
      <c r="Q40" s="435">
        <f>Q41</f>
        <v>0</v>
      </c>
      <c r="R40" s="435">
        <f>R41</f>
        <v>0</v>
      </c>
    </row>
    <row r="41" spans="8:18" ht="31.5" hidden="1">
      <c r="H41" s="192" t="s">
        <v>559</v>
      </c>
      <c r="I41" s="188"/>
      <c r="J41" s="185"/>
      <c r="K41" s="185"/>
      <c r="L41" s="185"/>
      <c r="M41" s="186"/>
      <c r="N41" s="186"/>
      <c r="O41" s="186"/>
      <c r="P41" s="183">
        <v>321</v>
      </c>
      <c r="Q41" s="437">
        <v>0</v>
      </c>
      <c r="R41" s="435">
        <v>0</v>
      </c>
    </row>
    <row r="42" spans="8:18" ht="18.75" hidden="1">
      <c r="H42" s="193" t="s">
        <v>622</v>
      </c>
      <c r="I42" s="34">
        <v>27</v>
      </c>
      <c r="J42" s="49">
        <v>1</v>
      </c>
      <c r="K42" s="49">
        <v>4</v>
      </c>
      <c r="L42" s="49">
        <v>91</v>
      </c>
      <c r="M42" s="181" t="s">
        <v>433</v>
      </c>
      <c r="N42" s="181" t="s">
        <v>463</v>
      </c>
      <c r="O42" s="181" t="s">
        <v>571</v>
      </c>
      <c r="P42" s="31">
        <v>830</v>
      </c>
      <c r="Q42" s="435">
        <f>Q43</f>
        <v>0</v>
      </c>
      <c r="R42" s="435">
        <f>R43</f>
        <v>0</v>
      </c>
    </row>
    <row r="43" spans="8:18" ht="18.75" hidden="1">
      <c r="H43" s="192" t="s">
        <v>621</v>
      </c>
      <c r="I43" s="188">
        <v>27</v>
      </c>
      <c r="J43" s="185">
        <v>1</v>
      </c>
      <c r="K43" s="185">
        <v>4</v>
      </c>
      <c r="L43" s="185">
        <v>91</v>
      </c>
      <c r="M43" s="186" t="s">
        <v>433</v>
      </c>
      <c r="N43" s="186" t="s">
        <v>463</v>
      </c>
      <c r="O43" s="186" t="s">
        <v>571</v>
      </c>
      <c r="P43" s="183">
        <v>831</v>
      </c>
      <c r="Q43" s="437">
        <v>0</v>
      </c>
      <c r="R43" s="435">
        <v>0</v>
      </c>
    </row>
    <row r="44" spans="8:18" ht="18.75">
      <c r="H44" s="85" t="s">
        <v>612</v>
      </c>
      <c r="I44" s="34">
        <v>27</v>
      </c>
      <c r="J44" s="49">
        <v>1</v>
      </c>
      <c r="K44" s="49">
        <v>4</v>
      </c>
      <c r="L44" s="49">
        <v>91</v>
      </c>
      <c r="M44" s="181" t="s">
        <v>433</v>
      </c>
      <c r="N44" s="181" t="s">
        <v>463</v>
      </c>
      <c r="O44" s="181" t="s">
        <v>571</v>
      </c>
      <c r="P44" s="31">
        <v>850</v>
      </c>
      <c r="Q44" s="435">
        <f>Q45+Q46+Q47</f>
        <v>861.2</v>
      </c>
      <c r="R44" s="435">
        <v>831.1</v>
      </c>
    </row>
    <row r="45" spans="8:18" ht="18.75" hidden="1">
      <c r="H45" s="182" t="s">
        <v>584</v>
      </c>
      <c r="I45" s="183">
        <v>27</v>
      </c>
      <c r="J45" s="185">
        <v>1</v>
      </c>
      <c r="K45" s="185">
        <v>4</v>
      </c>
      <c r="L45" s="185" t="s">
        <v>460</v>
      </c>
      <c r="M45" s="186" t="s">
        <v>433</v>
      </c>
      <c r="N45" s="186" t="s">
        <v>463</v>
      </c>
      <c r="O45" s="186" t="s">
        <v>571</v>
      </c>
      <c r="P45" s="183">
        <v>851</v>
      </c>
      <c r="Q45" s="437">
        <f>359.7+157.5+2.9</f>
        <v>520.1</v>
      </c>
      <c r="R45" s="435">
        <f>359.7+157.5+2.9</f>
        <v>520.1</v>
      </c>
    </row>
    <row r="46" spans="8:18" ht="18.75" hidden="1">
      <c r="H46" s="189" t="s">
        <v>563</v>
      </c>
      <c r="I46" s="187">
        <v>27</v>
      </c>
      <c r="J46" s="185">
        <v>1</v>
      </c>
      <c r="K46" s="185">
        <v>4</v>
      </c>
      <c r="L46" s="185">
        <v>91</v>
      </c>
      <c r="M46" s="186" t="s">
        <v>433</v>
      </c>
      <c r="N46" s="186" t="s">
        <v>463</v>
      </c>
      <c r="O46" s="186" t="s">
        <v>571</v>
      </c>
      <c r="P46" s="187">
        <v>852</v>
      </c>
      <c r="Q46" s="437">
        <f>82+22</f>
        <v>104</v>
      </c>
      <c r="R46" s="435">
        <f>82+22</f>
        <v>104</v>
      </c>
    </row>
    <row r="47" spans="8:18" ht="18.75" hidden="1">
      <c r="H47" s="189" t="s">
        <v>569</v>
      </c>
      <c r="I47" s="187">
        <v>27</v>
      </c>
      <c r="J47" s="185">
        <v>1</v>
      </c>
      <c r="K47" s="185">
        <v>4</v>
      </c>
      <c r="L47" s="185">
        <v>91</v>
      </c>
      <c r="M47" s="186" t="s">
        <v>433</v>
      </c>
      <c r="N47" s="186" t="s">
        <v>463</v>
      </c>
      <c r="O47" s="186" t="s">
        <v>571</v>
      </c>
      <c r="P47" s="187">
        <v>853</v>
      </c>
      <c r="Q47" s="437">
        <f>30+210-2.9</f>
        <v>237.1</v>
      </c>
      <c r="R47" s="619">
        <f>30+210-2.9-30</f>
        <v>207.1</v>
      </c>
    </row>
    <row r="48" spans="8:18" ht="47.25">
      <c r="H48" s="37" t="s">
        <v>29</v>
      </c>
      <c r="I48" s="36">
        <v>27</v>
      </c>
      <c r="J48" s="49">
        <v>1</v>
      </c>
      <c r="K48" s="49">
        <v>4</v>
      </c>
      <c r="L48" s="49">
        <v>91</v>
      </c>
      <c r="M48" s="181" t="s">
        <v>433</v>
      </c>
      <c r="N48" s="181" t="s">
        <v>463</v>
      </c>
      <c r="O48" s="181" t="s">
        <v>30</v>
      </c>
      <c r="P48" s="36"/>
      <c r="Q48" s="435">
        <f>SUM(Q50:Q51)</f>
        <v>242.4</v>
      </c>
      <c r="R48" s="435">
        <f>SUM(R50:R51)</f>
        <v>242.4</v>
      </c>
    </row>
    <row r="49" spans="8:18" ht="18.75">
      <c r="H49" s="37" t="s">
        <v>396</v>
      </c>
      <c r="I49" s="36">
        <v>27</v>
      </c>
      <c r="J49" s="49">
        <v>1</v>
      </c>
      <c r="K49" s="49">
        <v>4</v>
      </c>
      <c r="L49" s="49">
        <v>91</v>
      </c>
      <c r="M49" s="181" t="s">
        <v>433</v>
      </c>
      <c r="N49" s="181" t="s">
        <v>463</v>
      </c>
      <c r="O49" s="181" t="s">
        <v>30</v>
      </c>
      <c r="P49" s="36">
        <v>120</v>
      </c>
      <c r="Q49" s="435">
        <f>SUM(Q50:Q51)</f>
        <v>242.4</v>
      </c>
      <c r="R49" s="435">
        <f>SUM(R50:R51)</f>
        <v>242.4</v>
      </c>
    </row>
    <row r="50" spans="8:18" ht="18.75" hidden="1">
      <c r="H50" s="189"/>
      <c r="I50" s="187"/>
      <c r="J50" s="185"/>
      <c r="K50" s="185"/>
      <c r="L50" s="185"/>
      <c r="M50" s="186"/>
      <c r="N50" s="186"/>
      <c r="O50" s="186"/>
      <c r="P50" s="187">
        <v>121</v>
      </c>
      <c r="Q50" s="437">
        <v>191.3</v>
      </c>
      <c r="R50" s="435">
        <v>191.3</v>
      </c>
    </row>
    <row r="51" spans="8:18" ht="18.75" hidden="1">
      <c r="H51" s="189"/>
      <c r="I51" s="187"/>
      <c r="J51" s="185"/>
      <c r="K51" s="185"/>
      <c r="L51" s="185"/>
      <c r="M51" s="186"/>
      <c r="N51" s="186"/>
      <c r="O51" s="186"/>
      <c r="P51" s="187">
        <v>129</v>
      </c>
      <c r="Q51" s="437">
        <v>51.1</v>
      </c>
      <c r="R51" s="435">
        <v>51.1</v>
      </c>
    </row>
    <row r="52" spans="8:18" ht="31.5">
      <c r="H52" s="37" t="s">
        <v>898</v>
      </c>
      <c r="I52" s="36">
        <v>27</v>
      </c>
      <c r="J52" s="49">
        <v>1</v>
      </c>
      <c r="K52" s="49">
        <v>4</v>
      </c>
      <c r="L52" s="49">
        <v>91</v>
      </c>
      <c r="M52" s="181" t="s">
        <v>433</v>
      </c>
      <c r="N52" s="181" t="s">
        <v>463</v>
      </c>
      <c r="O52" s="181" t="s">
        <v>897</v>
      </c>
      <c r="P52" s="36"/>
      <c r="Q52" s="435">
        <f>Q53</f>
        <v>3.2</v>
      </c>
      <c r="R52" s="435">
        <f>R53</f>
        <v>0</v>
      </c>
    </row>
    <row r="53" spans="8:18" ht="18.75">
      <c r="H53" s="37" t="s">
        <v>396</v>
      </c>
      <c r="I53" s="36">
        <v>27</v>
      </c>
      <c r="J53" s="49">
        <v>1</v>
      </c>
      <c r="K53" s="49">
        <v>4</v>
      </c>
      <c r="L53" s="49">
        <v>91</v>
      </c>
      <c r="M53" s="181" t="s">
        <v>433</v>
      </c>
      <c r="N53" s="181" t="s">
        <v>463</v>
      </c>
      <c r="O53" s="181" t="s">
        <v>897</v>
      </c>
      <c r="P53" s="36">
        <v>120</v>
      </c>
      <c r="Q53" s="435">
        <v>3.2</v>
      </c>
      <c r="R53" s="435">
        <v>0</v>
      </c>
    </row>
    <row r="54" spans="8:18" ht="31.5">
      <c r="H54" s="37" t="s">
        <v>836</v>
      </c>
      <c r="I54" s="36">
        <v>27</v>
      </c>
      <c r="J54" s="49">
        <v>1</v>
      </c>
      <c r="K54" s="49">
        <v>4</v>
      </c>
      <c r="L54" s="49">
        <v>91</v>
      </c>
      <c r="M54" s="181" t="s">
        <v>433</v>
      </c>
      <c r="N54" s="181" t="s">
        <v>463</v>
      </c>
      <c r="O54" s="181" t="s">
        <v>835</v>
      </c>
      <c r="P54" s="36"/>
      <c r="Q54" s="435">
        <f>Q56+Q57+Q58</f>
        <v>675.4</v>
      </c>
      <c r="R54" s="435">
        <f>R56+R57+R58</f>
        <v>557.9</v>
      </c>
    </row>
    <row r="55" spans="8:18" ht="18.75">
      <c r="H55" s="37" t="s">
        <v>396</v>
      </c>
      <c r="I55" s="36">
        <v>27</v>
      </c>
      <c r="J55" s="49">
        <v>1</v>
      </c>
      <c r="K55" s="49">
        <v>4</v>
      </c>
      <c r="L55" s="49">
        <v>91</v>
      </c>
      <c r="M55" s="181" t="s">
        <v>433</v>
      </c>
      <c r="N55" s="181" t="s">
        <v>463</v>
      </c>
      <c r="O55" s="181" t="s">
        <v>835</v>
      </c>
      <c r="P55" s="36">
        <v>120</v>
      </c>
      <c r="Q55" s="435">
        <f>Q56+Q57</f>
        <v>665.4</v>
      </c>
      <c r="R55" s="435">
        <v>557.9</v>
      </c>
    </row>
    <row r="56" spans="8:18" ht="18.75" hidden="1">
      <c r="H56" s="189" t="s">
        <v>258</v>
      </c>
      <c r="I56" s="187">
        <v>27</v>
      </c>
      <c r="J56" s="185">
        <v>1</v>
      </c>
      <c r="K56" s="185">
        <v>4</v>
      </c>
      <c r="L56" s="185">
        <v>91</v>
      </c>
      <c r="M56" s="186" t="s">
        <v>433</v>
      </c>
      <c r="N56" s="186" t="s">
        <v>463</v>
      </c>
      <c r="O56" s="186" t="s">
        <v>835</v>
      </c>
      <c r="P56" s="187">
        <v>121</v>
      </c>
      <c r="Q56" s="437">
        <v>507.9</v>
      </c>
      <c r="R56" s="435">
        <v>507.9</v>
      </c>
    </row>
    <row r="57" spans="8:18" ht="31.5" hidden="1">
      <c r="H57" s="189" t="s">
        <v>260</v>
      </c>
      <c r="I57" s="187">
        <v>27</v>
      </c>
      <c r="J57" s="185">
        <v>1</v>
      </c>
      <c r="K57" s="185">
        <v>4</v>
      </c>
      <c r="L57" s="185">
        <v>91</v>
      </c>
      <c r="M57" s="186" t="s">
        <v>433</v>
      </c>
      <c r="N57" s="186" t="s">
        <v>463</v>
      </c>
      <c r="O57" s="186" t="s">
        <v>835</v>
      </c>
      <c r="P57" s="187">
        <v>129</v>
      </c>
      <c r="Q57" s="437">
        <v>157.5</v>
      </c>
      <c r="R57" s="619">
        <v>50</v>
      </c>
    </row>
    <row r="58" spans="8:18" ht="22.5" customHeight="1">
      <c r="H58" s="37" t="s">
        <v>611</v>
      </c>
      <c r="I58" s="36">
        <v>27</v>
      </c>
      <c r="J58" s="49">
        <v>1</v>
      </c>
      <c r="K58" s="49">
        <v>4</v>
      </c>
      <c r="L58" s="49">
        <v>91</v>
      </c>
      <c r="M58" s="181" t="s">
        <v>433</v>
      </c>
      <c r="N58" s="181" t="s">
        <v>463</v>
      </c>
      <c r="O58" s="181" t="s">
        <v>835</v>
      </c>
      <c r="P58" s="36">
        <v>240</v>
      </c>
      <c r="Q58" s="435">
        <f>Q60+Q59</f>
        <v>10</v>
      </c>
      <c r="R58" s="435">
        <v>0</v>
      </c>
    </row>
    <row r="59" spans="8:18" ht="18.75" hidden="1">
      <c r="H59" s="189"/>
      <c r="I59" s="187"/>
      <c r="J59" s="185"/>
      <c r="K59" s="185"/>
      <c r="L59" s="185"/>
      <c r="M59" s="186"/>
      <c r="N59" s="186"/>
      <c r="O59" s="186"/>
      <c r="P59" s="187">
        <v>242</v>
      </c>
      <c r="Q59" s="437">
        <v>0</v>
      </c>
      <c r="R59" s="435">
        <v>0</v>
      </c>
    </row>
    <row r="60" spans="8:18" ht="18.75" hidden="1">
      <c r="H60" s="189" t="s">
        <v>555</v>
      </c>
      <c r="I60" s="187">
        <v>27</v>
      </c>
      <c r="J60" s="185">
        <v>1</v>
      </c>
      <c r="K60" s="185">
        <v>4</v>
      </c>
      <c r="L60" s="185">
        <v>91</v>
      </c>
      <c r="M60" s="186" t="s">
        <v>433</v>
      </c>
      <c r="N60" s="186" t="s">
        <v>463</v>
      </c>
      <c r="O60" s="186" t="s">
        <v>835</v>
      </c>
      <c r="P60" s="187">
        <v>244</v>
      </c>
      <c r="Q60" s="437">
        <v>10</v>
      </c>
      <c r="R60" s="435">
        <v>0</v>
      </c>
    </row>
    <row r="61" spans="8:18" ht="63">
      <c r="H61" s="37" t="s">
        <v>838</v>
      </c>
      <c r="I61" s="36">
        <v>27</v>
      </c>
      <c r="J61" s="49">
        <v>1</v>
      </c>
      <c r="K61" s="49">
        <v>4</v>
      </c>
      <c r="L61" s="49">
        <v>91</v>
      </c>
      <c r="M61" s="181" t="s">
        <v>433</v>
      </c>
      <c r="N61" s="181" t="s">
        <v>463</v>
      </c>
      <c r="O61" s="181" t="s">
        <v>837</v>
      </c>
      <c r="P61" s="36"/>
      <c r="Q61" s="435">
        <f>Q63+Q64</f>
        <v>84</v>
      </c>
      <c r="R61" s="435">
        <f>R63+R64</f>
        <v>72.4</v>
      </c>
    </row>
    <row r="62" spans="8:18" ht="18.75">
      <c r="H62" s="37" t="s">
        <v>396</v>
      </c>
      <c r="I62" s="36">
        <v>27</v>
      </c>
      <c r="J62" s="49">
        <v>1</v>
      </c>
      <c r="K62" s="49">
        <v>4</v>
      </c>
      <c r="L62" s="49">
        <v>91</v>
      </c>
      <c r="M62" s="181" t="s">
        <v>433</v>
      </c>
      <c r="N62" s="181" t="s">
        <v>463</v>
      </c>
      <c r="O62" s="181" t="s">
        <v>837</v>
      </c>
      <c r="P62" s="36">
        <v>120</v>
      </c>
      <c r="Q62" s="435">
        <f>Q63+Q64</f>
        <v>84</v>
      </c>
      <c r="R62" s="435">
        <v>72.4</v>
      </c>
    </row>
    <row r="63" spans="8:18" ht="18.75" hidden="1">
      <c r="H63" s="189"/>
      <c r="I63" s="187">
        <v>27</v>
      </c>
      <c r="J63" s="185">
        <v>1</v>
      </c>
      <c r="K63" s="185">
        <v>4</v>
      </c>
      <c r="L63" s="185">
        <v>91</v>
      </c>
      <c r="M63" s="186" t="s">
        <v>433</v>
      </c>
      <c r="N63" s="186" t="s">
        <v>463</v>
      </c>
      <c r="O63" s="186" t="s">
        <v>837</v>
      </c>
      <c r="P63" s="187">
        <v>121</v>
      </c>
      <c r="Q63" s="437">
        <v>64.5</v>
      </c>
      <c r="R63" s="619">
        <v>64.4</v>
      </c>
    </row>
    <row r="64" spans="8:18" ht="18.75" hidden="1">
      <c r="H64" s="189"/>
      <c r="I64" s="187">
        <v>27</v>
      </c>
      <c r="J64" s="185">
        <v>1</v>
      </c>
      <c r="K64" s="185">
        <v>4</v>
      </c>
      <c r="L64" s="185">
        <v>91</v>
      </c>
      <c r="M64" s="186" t="s">
        <v>433</v>
      </c>
      <c r="N64" s="186" t="s">
        <v>463</v>
      </c>
      <c r="O64" s="186" t="s">
        <v>837</v>
      </c>
      <c r="P64" s="187">
        <v>129</v>
      </c>
      <c r="Q64" s="437">
        <v>19.5</v>
      </c>
      <c r="R64" s="619">
        <v>8</v>
      </c>
    </row>
    <row r="65" spans="8:18" ht="72" customHeight="1">
      <c r="H65" s="37" t="s">
        <v>698</v>
      </c>
      <c r="I65" s="36">
        <v>27</v>
      </c>
      <c r="J65" s="49">
        <v>1</v>
      </c>
      <c r="K65" s="49">
        <v>4</v>
      </c>
      <c r="L65" s="49">
        <v>91</v>
      </c>
      <c r="M65" s="181" t="s">
        <v>433</v>
      </c>
      <c r="N65" s="181" t="s">
        <v>463</v>
      </c>
      <c r="O65" s="181" t="s">
        <v>696</v>
      </c>
      <c r="P65" s="36"/>
      <c r="Q65" s="435">
        <f>Q66+Q69</f>
        <v>360.1</v>
      </c>
      <c r="R65" s="435">
        <f>R66+R69</f>
        <v>352.5</v>
      </c>
    </row>
    <row r="66" spans="8:18" ht="18.75">
      <c r="H66" s="37" t="s">
        <v>396</v>
      </c>
      <c r="I66" s="36">
        <v>27</v>
      </c>
      <c r="J66" s="49">
        <v>1</v>
      </c>
      <c r="K66" s="49">
        <v>4</v>
      </c>
      <c r="L66" s="49">
        <v>91</v>
      </c>
      <c r="M66" s="181" t="s">
        <v>433</v>
      </c>
      <c r="N66" s="181" t="s">
        <v>463</v>
      </c>
      <c r="O66" s="181" t="s">
        <v>696</v>
      </c>
      <c r="P66" s="36">
        <v>120</v>
      </c>
      <c r="Q66" s="435">
        <f>SUM(Q67:Q68)</f>
        <v>355.1</v>
      </c>
      <c r="R66" s="435">
        <v>351</v>
      </c>
    </row>
    <row r="67" spans="8:18" ht="18.75" hidden="1">
      <c r="H67" s="189"/>
      <c r="I67" s="187"/>
      <c r="J67" s="185"/>
      <c r="K67" s="185"/>
      <c r="L67" s="185"/>
      <c r="M67" s="186"/>
      <c r="N67" s="186"/>
      <c r="O67" s="186"/>
      <c r="P67" s="187">
        <v>121</v>
      </c>
      <c r="Q67" s="437">
        <v>271.5</v>
      </c>
      <c r="R67" s="435">
        <v>271.5</v>
      </c>
    </row>
    <row r="68" spans="8:18" ht="18.75" hidden="1">
      <c r="H68" s="189"/>
      <c r="I68" s="187"/>
      <c r="J68" s="185"/>
      <c r="K68" s="185"/>
      <c r="L68" s="185"/>
      <c r="M68" s="186"/>
      <c r="N68" s="186"/>
      <c r="O68" s="186"/>
      <c r="P68" s="187">
        <v>129</v>
      </c>
      <c r="Q68" s="437">
        <v>83.6</v>
      </c>
      <c r="R68" s="435">
        <v>79</v>
      </c>
    </row>
    <row r="69" spans="8:18" ht="18.75">
      <c r="H69" s="37" t="s">
        <v>611</v>
      </c>
      <c r="I69" s="36">
        <v>27</v>
      </c>
      <c r="J69" s="49">
        <v>1</v>
      </c>
      <c r="K69" s="49">
        <v>4</v>
      </c>
      <c r="L69" s="49">
        <v>91</v>
      </c>
      <c r="M69" s="181" t="s">
        <v>433</v>
      </c>
      <c r="N69" s="181" t="s">
        <v>463</v>
      </c>
      <c r="O69" s="181" t="s">
        <v>696</v>
      </c>
      <c r="P69" s="36">
        <v>240</v>
      </c>
      <c r="Q69" s="435">
        <v>5</v>
      </c>
      <c r="R69" s="435">
        <v>1.5</v>
      </c>
    </row>
    <row r="70" spans="8:18" ht="18.75">
      <c r="H70" s="37" t="s">
        <v>699</v>
      </c>
      <c r="I70" s="36">
        <v>27</v>
      </c>
      <c r="J70" s="49">
        <v>1</v>
      </c>
      <c r="K70" s="49">
        <v>4</v>
      </c>
      <c r="L70" s="49">
        <v>91</v>
      </c>
      <c r="M70" s="181" t="s">
        <v>433</v>
      </c>
      <c r="N70" s="181" t="s">
        <v>463</v>
      </c>
      <c r="O70" s="181" t="s">
        <v>697</v>
      </c>
      <c r="P70" s="36"/>
      <c r="Q70" s="435">
        <f>Q71</f>
        <v>129.1</v>
      </c>
      <c r="R70" s="435">
        <f>R71</f>
        <v>124.7</v>
      </c>
    </row>
    <row r="71" spans="8:18" ht="18.75">
      <c r="H71" s="37" t="s">
        <v>396</v>
      </c>
      <c r="I71" s="36">
        <v>27</v>
      </c>
      <c r="J71" s="49">
        <v>1</v>
      </c>
      <c r="K71" s="49">
        <v>4</v>
      </c>
      <c r="L71" s="49">
        <v>91</v>
      </c>
      <c r="M71" s="181" t="s">
        <v>433</v>
      </c>
      <c r="N71" s="181" t="s">
        <v>463</v>
      </c>
      <c r="O71" s="181" t="s">
        <v>697</v>
      </c>
      <c r="P71" s="36">
        <v>120</v>
      </c>
      <c r="Q71" s="435">
        <f>Q72+Q73</f>
        <v>129.1</v>
      </c>
      <c r="R71" s="435">
        <v>124.7</v>
      </c>
    </row>
    <row r="72" spans="8:18" ht="18.75" hidden="1">
      <c r="H72" s="189"/>
      <c r="I72" s="187"/>
      <c r="J72" s="185"/>
      <c r="K72" s="185"/>
      <c r="L72" s="185"/>
      <c r="M72" s="186"/>
      <c r="N72" s="186"/>
      <c r="O72" s="186"/>
      <c r="P72" s="187">
        <v>121</v>
      </c>
      <c r="Q72" s="437">
        <v>102</v>
      </c>
      <c r="R72" s="435">
        <v>102</v>
      </c>
    </row>
    <row r="73" spans="8:18" ht="18.75" hidden="1">
      <c r="H73" s="189"/>
      <c r="I73" s="187"/>
      <c r="J73" s="185"/>
      <c r="K73" s="185"/>
      <c r="L73" s="185"/>
      <c r="M73" s="186"/>
      <c r="N73" s="186"/>
      <c r="O73" s="186"/>
      <c r="P73" s="187">
        <v>129</v>
      </c>
      <c r="Q73" s="437">
        <v>27.1</v>
      </c>
      <c r="R73" s="619">
        <v>22.7</v>
      </c>
    </row>
    <row r="74" spans="8:18" ht="19.5">
      <c r="H74" s="267" t="s">
        <v>509</v>
      </c>
      <c r="I74" s="268">
        <v>27</v>
      </c>
      <c r="J74" s="269">
        <v>1</v>
      </c>
      <c r="K74" s="269">
        <v>5</v>
      </c>
      <c r="L74" s="269"/>
      <c r="M74" s="271"/>
      <c r="N74" s="271"/>
      <c r="O74" s="271"/>
      <c r="P74" s="268"/>
      <c r="Q74" s="433">
        <f aca="true" t="shared" si="1" ref="Q74:R76">Q75</f>
        <v>5.3</v>
      </c>
      <c r="R74" s="433">
        <f t="shared" si="1"/>
        <v>0</v>
      </c>
    </row>
    <row r="75" spans="8:18" ht="31.5">
      <c r="H75" s="37" t="s">
        <v>731</v>
      </c>
      <c r="I75" s="36">
        <v>27</v>
      </c>
      <c r="J75" s="49">
        <v>1</v>
      </c>
      <c r="K75" s="49">
        <v>5</v>
      </c>
      <c r="L75" s="49">
        <v>91</v>
      </c>
      <c r="M75" s="181" t="s">
        <v>433</v>
      </c>
      <c r="N75" s="181" t="s">
        <v>463</v>
      </c>
      <c r="O75" s="181" t="s">
        <v>730</v>
      </c>
      <c r="P75" s="36"/>
      <c r="Q75" s="435">
        <f t="shared" si="1"/>
        <v>5.3</v>
      </c>
      <c r="R75" s="435">
        <f t="shared" si="1"/>
        <v>0</v>
      </c>
    </row>
    <row r="76" spans="8:18" ht="23.25" customHeight="1">
      <c r="H76" s="37" t="s">
        <v>611</v>
      </c>
      <c r="I76" s="36">
        <v>27</v>
      </c>
      <c r="J76" s="49">
        <v>1</v>
      </c>
      <c r="K76" s="49">
        <v>5</v>
      </c>
      <c r="L76" s="49">
        <v>91</v>
      </c>
      <c r="M76" s="181" t="s">
        <v>433</v>
      </c>
      <c r="N76" s="181" t="s">
        <v>463</v>
      </c>
      <c r="O76" s="181" t="s">
        <v>730</v>
      </c>
      <c r="P76" s="36">
        <v>240</v>
      </c>
      <c r="Q76" s="435">
        <f t="shared" si="1"/>
        <v>5.3</v>
      </c>
      <c r="R76" s="435">
        <v>0</v>
      </c>
    </row>
    <row r="77" spans="8:18" ht="18.75" hidden="1">
      <c r="H77" s="189"/>
      <c r="I77" s="187"/>
      <c r="J77" s="185"/>
      <c r="K77" s="185"/>
      <c r="L77" s="185"/>
      <c r="M77" s="186"/>
      <c r="N77" s="186"/>
      <c r="O77" s="186"/>
      <c r="P77" s="187">
        <v>244</v>
      </c>
      <c r="Q77" s="437">
        <v>5.3</v>
      </c>
      <c r="R77" s="435">
        <v>0</v>
      </c>
    </row>
    <row r="78" spans="8:18" ht="19.5">
      <c r="H78" s="267" t="s">
        <v>320</v>
      </c>
      <c r="I78" s="268">
        <v>27</v>
      </c>
      <c r="J78" s="269">
        <v>1</v>
      </c>
      <c r="K78" s="269">
        <v>11</v>
      </c>
      <c r="L78" s="270" t="s">
        <v>397</v>
      </c>
      <c r="M78" s="271" t="s">
        <v>397</v>
      </c>
      <c r="N78" s="271"/>
      <c r="O78" s="271" t="s">
        <v>397</v>
      </c>
      <c r="P78" s="268" t="s">
        <v>397</v>
      </c>
      <c r="Q78" s="433">
        <f>Q81</f>
        <v>2000</v>
      </c>
      <c r="R78" s="433">
        <f>R81</f>
        <v>0</v>
      </c>
    </row>
    <row r="79" spans="8:18" ht="18.75">
      <c r="H79" s="37" t="s">
        <v>320</v>
      </c>
      <c r="I79" s="36">
        <v>27</v>
      </c>
      <c r="J79" s="49">
        <v>1</v>
      </c>
      <c r="K79" s="49">
        <v>11</v>
      </c>
      <c r="L79" s="180">
        <v>70</v>
      </c>
      <c r="M79" s="181">
        <v>0</v>
      </c>
      <c r="N79" s="181" t="s">
        <v>463</v>
      </c>
      <c r="O79" s="181" t="s">
        <v>513</v>
      </c>
      <c r="P79" s="36" t="s">
        <v>397</v>
      </c>
      <c r="Q79" s="435">
        <f>Q81</f>
        <v>2000</v>
      </c>
      <c r="R79" s="435">
        <f>R81</f>
        <v>0</v>
      </c>
    </row>
    <row r="80" spans="8:18" ht="18.75">
      <c r="H80" s="37" t="s">
        <v>271</v>
      </c>
      <c r="I80" s="36">
        <v>27</v>
      </c>
      <c r="J80" s="49">
        <v>1</v>
      </c>
      <c r="K80" s="49">
        <v>11</v>
      </c>
      <c r="L80" s="180" t="s">
        <v>244</v>
      </c>
      <c r="M80" s="181" t="s">
        <v>466</v>
      </c>
      <c r="N80" s="181" t="s">
        <v>463</v>
      </c>
      <c r="O80" s="181" t="s">
        <v>513</v>
      </c>
      <c r="P80" s="36" t="s">
        <v>397</v>
      </c>
      <c r="Q80" s="435">
        <f>Q81</f>
        <v>2000</v>
      </c>
      <c r="R80" s="435">
        <f>R81</f>
        <v>0</v>
      </c>
    </row>
    <row r="81" spans="8:18" ht="18.75">
      <c r="H81" s="30" t="s">
        <v>420</v>
      </c>
      <c r="I81" s="34">
        <v>27</v>
      </c>
      <c r="J81" s="64">
        <v>1</v>
      </c>
      <c r="K81" s="49">
        <v>11</v>
      </c>
      <c r="L81" s="180" t="s">
        <v>244</v>
      </c>
      <c r="M81" s="181" t="s">
        <v>466</v>
      </c>
      <c r="N81" s="181" t="s">
        <v>463</v>
      </c>
      <c r="O81" s="181" t="s">
        <v>513</v>
      </c>
      <c r="P81" s="31">
        <v>870</v>
      </c>
      <c r="Q81" s="440">
        <f>500-100-200+200+14600-13000</f>
        <v>2000</v>
      </c>
      <c r="R81" s="440">
        <v>0</v>
      </c>
    </row>
    <row r="82" spans="8:18" ht="19.5">
      <c r="H82" s="267" t="s">
        <v>400</v>
      </c>
      <c r="I82" s="273">
        <v>27</v>
      </c>
      <c r="J82" s="274">
        <v>1</v>
      </c>
      <c r="K82" s="269">
        <v>13</v>
      </c>
      <c r="L82" s="270"/>
      <c r="M82" s="271"/>
      <c r="N82" s="271"/>
      <c r="O82" s="271"/>
      <c r="P82" s="273"/>
      <c r="Q82" s="441">
        <f>Q95+Q120+Q126+Q142+Q114+Q102+Q137+Q117+Q110+Q112+Q140+Q83+Q135+Q132+Q91</f>
        <v>47250.99999999999</v>
      </c>
      <c r="R82" s="441">
        <f>R95+R120+R126+R142+R114+R102+R137+R117+R110+R112+R140+R83+R135+R132+R91</f>
        <v>39731.2</v>
      </c>
    </row>
    <row r="83" spans="8:18" ht="31.5">
      <c r="H83" s="37" t="s">
        <v>512</v>
      </c>
      <c r="I83" s="31">
        <v>27</v>
      </c>
      <c r="J83" s="59">
        <v>1</v>
      </c>
      <c r="K83" s="49">
        <v>13</v>
      </c>
      <c r="L83" s="180" t="s">
        <v>432</v>
      </c>
      <c r="M83" s="181" t="s">
        <v>433</v>
      </c>
      <c r="N83" s="181" t="s">
        <v>463</v>
      </c>
      <c r="O83" s="181" t="s">
        <v>513</v>
      </c>
      <c r="P83" s="31"/>
      <c r="Q83" s="440">
        <f>Q84</f>
        <v>188.1</v>
      </c>
      <c r="R83" s="440">
        <f>R84</f>
        <v>188.1</v>
      </c>
    </row>
    <row r="84" spans="8:18" ht="18.75">
      <c r="H84" s="37" t="s">
        <v>31</v>
      </c>
      <c r="I84" s="31">
        <v>27</v>
      </c>
      <c r="J84" s="59">
        <v>1</v>
      </c>
      <c r="K84" s="49">
        <v>13</v>
      </c>
      <c r="L84" s="180" t="s">
        <v>432</v>
      </c>
      <c r="M84" s="181" t="s">
        <v>433</v>
      </c>
      <c r="N84" s="181" t="s">
        <v>472</v>
      </c>
      <c r="O84" s="181" t="s">
        <v>513</v>
      </c>
      <c r="P84" s="31"/>
      <c r="Q84" s="440">
        <f>Q85+Q89+Q87</f>
        <v>188.1</v>
      </c>
      <c r="R84" s="440">
        <f>R85+R89+R87</f>
        <v>188.1</v>
      </c>
    </row>
    <row r="85" spans="8:18" ht="47.25">
      <c r="H85" s="37" t="s">
        <v>32</v>
      </c>
      <c r="I85" s="31">
        <v>27</v>
      </c>
      <c r="J85" s="59">
        <v>1</v>
      </c>
      <c r="K85" s="49">
        <v>13</v>
      </c>
      <c r="L85" s="180" t="s">
        <v>432</v>
      </c>
      <c r="M85" s="181" t="s">
        <v>433</v>
      </c>
      <c r="N85" s="181" t="s">
        <v>472</v>
      </c>
      <c r="O85" s="181" t="s">
        <v>33</v>
      </c>
      <c r="P85" s="31"/>
      <c r="Q85" s="440">
        <f>Q86</f>
        <v>150</v>
      </c>
      <c r="R85" s="440">
        <f>R86</f>
        <v>150</v>
      </c>
    </row>
    <row r="86" spans="8:18" ht="18.75">
      <c r="H86" s="37" t="s">
        <v>567</v>
      </c>
      <c r="I86" s="31">
        <v>27</v>
      </c>
      <c r="J86" s="59">
        <v>1</v>
      </c>
      <c r="K86" s="49">
        <v>13</v>
      </c>
      <c r="L86" s="180" t="s">
        <v>432</v>
      </c>
      <c r="M86" s="181" t="s">
        <v>433</v>
      </c>
      <c r="N86" s="181" t="s">
        <v>472</v>
      </c>
      <c r="O86" s="181" t="s">
        <v>33</v>
      </c>
      <c r="P86" s="31">
        <v>540</v>
      </c>
      <c r="Q86" s="440">
        <v>150</v>
      </c>
      <c r="R86" s="440">
        <v>150</v>
      </c>
    </row>
    <row r="87" spans="8:18" ht="18.75">
      <c r="H87" s="37" t="s">
        <v>34</v>
      </c>
      <c r="I87" s="31">
        <v>27</v>
      </c>
      <c r="J87" s="59">
        <v>1</v>
      </c>
      <c r="K87" s="49">
        <v>13</v>
      </c>
      <c r="L87" s="180" t="s">
        <v>432</v>
      </c>
      <c r="M87" s="181" t="s">
        <v>433</v>
      </c>
      <c r="N87" s="181" t="s">
        <v>472</v>
      </c>
      <c r="O87" s="181" t="s">
        <v>35</v>
      </c>
      <c r="P87" s="31"/>
      <c r="Q87" s="440">
        <f>Q88</f>
        <v>20.5</v>
      </c>
      <c r="R87" s="440">
        <f>R88</f>
        <v>20.5</v>
      </c>
    </row>
    <row r="88" spans="8:18" ht="18.75">
      <c r="H88" s="37" t="s">
        <v>567</v>
      </c>
      <c r="I88" s="31">
        <v>27</v>
      </c>
      <c r="J88" s="59">
        <v>1</v>
      </c>
      <c r="K88" s="49">
        <v>13</v>
      </c>
      <c r="L88" s="180" t="s">
        <v>432</v>
      </c>
      <c r="M88" s="181" t="s">
        <v>433</v>
      </c>
      <c r="N88" s="181" t="s">
        <v>472</v>
      </c>
      <c r="O88" s="181" t="s">
        <v>35</v>
      </c>
      <c r="P88" s="31">
        <v>540</v>
      </c>
      <c r="Q88" s="440">
        <v>20.5</v>
      </c>
      <c r="R88" s="440">
        <v>20.5</v>
      </c>
    </row>
    <row r="89" spans="8:18" ht="18.75">
      <c r="H89" s="37" t="s">
        <v>36</v>
      </c>
      <c r="I89" s="31">
        <v>27</v>
      </c>
      <c r="J89" s="59">
        <v>1</v>
      </c>
      <c r="K89" s="49">
        <v>13</v>
      </c>
      <c r="L89" s="180" t="s">
        <v>432</v>
      </c>
      <c r="M89" s="181" t="s">
        <v>433</v>
      </c>
      <c r="N89" s="181" t="s">
        <v>472</v>
      </c>
      <c r="O89" s="181" t="s">
        <v>37</v>
      </c>
      <c r="P89" s="31"/>
      <c r="Q89" s="440">
        <f>Q90</f>
        <v>17.6</v>
      </c>
      <c r="R89" s="440">
        <f>R90</f>
        <v>17.6</v>
      </c>
    </row>
    <row r="90" spans="8:18" ht="18.75">
      <c r="H90" s="37" t="s">
        <v>567</v>
      </c>
      <c r="I90" s="31">
        <v>27</v>
      </c>
      <c r="J90" s="59">
        <v>1</v>
      </c>
      <c r="K90" s="49">
        <v>13</v>
      </c>
      <c r="L90" s="180" t="s">
        <v>432</v>
      </c>
      <c r="M90" s="181" t="s">
        <v>433</v>
      </c>
      <c r="N90" s="181" t="s">
        <v>472</v>
      </c>
      <c r="O90" s="181" t="s">
        <v>37</v>
      </c>
      <c r="P90" s="31">
        <v>540</v>
      </c>
      <c r="Q90" s="440">
        <v>17.6</v>
      </c>
      <c r="R90" s="440">
        <v>17.6</v>
      </c>
    </row>
    <row r="91" spans="8:18" ht="18.75">
      <c r="H91" s="37" t="s">
        <v>320</v>
      </c>
      <c r="I91" s="31">
        <v>27</v>
      </c>
      <c r="J91" s="59">
        <v>1</v>
      </c>
      <c r="K91" s="49">
        <v>13</v>
      </c>
      <c r="L91" s="180" t="s">
        <v>244</v>
      </c>
      <c r="M91" s="181" t="s">
        <v>433</v>
      </c>
      <c r="N91" s="181" t="s">
        <v>463</v>
      </c>
      <c r="O91" s="181" t="s">
        <v>513</v>
      </c>
      <c r="P91" s="31"/>
      <c r="Q91" s="440">
        <f>Q92</f>
        <v>12800</v>
      </c>
      <c r="R91" s="440">
        <f>R92</f>
        <v>10414.5</v>
      </c>
    </row>
    <row r="92" spans="8:18" ht="18.75">
      <c r="H92" s="37" t="s">
        <v>271</v>
      </c>
      <c r="I92" s="31">
        <v>27</v>
      </c>
      <c r="J92" s="59">
        <v>1</v>
      </c>
      <c r="K92" s="49">
        <v>13</v>
      </c>
      <c r="L92" s="180" t="s">
        <v>244</v>
      </c>
      <c r="M92" s="181" t="s">
        <v>466</v>
      </c>
      <c r="N92" s="181" t="s">
        <v>463</v>
      </c>
      <c r="O92" s="181" t="s">
        <v>513</v>
      </c>
      <c r="P92" s="31"/>
      <c r="Q92" s="440">
        <f>Q93</f>
        <v>12800</v>
      </c>
      <c r="R92" s="440">
        <f>R93</f>
        <v>10414.5</v>
      </c>
    </row>
    <row r="93" spans="8:18" ht="18.75">
      <c r="H93" s="37" t="s">
        <v>611</v>
      </c>
      <c r="I93" s="31">
        <v>27</v>
      </c>
      <c r="J93" s="59">
        <v>1</v>
      </c>
      <c r="K93" s="49">
        <v>13</v>
      </c>
      <c r="L93" s="180" t="s">
        <v>244</v>
      </c>
      <c r="M93" s="181" t="s">
        <v>466</v>
      </c>
      <c r="N93" s="181" t="s">
        <v>463</v>
      </c>
      <c r="O93" s="181" t="s">
        <v>513</v>
      </c>
      <c r="P93" s="31">
        <v>240</v>
      </c>
      <c r="Q93" s="440">
        <v>12800</v>
      </c>
      <c r="R93" s="440">
        <v>10414.5</v>
      </c>
    </row>
    <row r="94" spans="8:18" ht="18.75" hidden="1">
      <c r="H94" s="189"/>
      <c r="I94" s="183">
        <v>27</v>
      </c>
      <c r="J94" s="184">
        <v>1</v>
      </c>
      <c r="K94" s="185">
        <v>13</v>
      </c>
      <c r="L94" s="191" t="s">
        <v>460</v>
      </c>
      <c r="M94" s="186" t="s">
        <v>433</v>
      </c>
      <c r="N94" s="186" t="s">
        <v>463</v>
      </c>
      <c r="O94" s="186" t="s">
        <v>513</v>
      </c>
      <c r="P94" s="183"/>
      <c r="Q94" s="438">
        <f>Q95+Q102+Q114+Q120+Q126+Q110</f>
        <v>30936.199999999997</v>
      </c>
      <c r="R94" s="440">
        <f>R95+R102+R114+R120+R126+R110</f>
        <v>25813.699999999997</v>
      </c>
    </row>
    <row r="95" spans="8:18" ht="18.75">
      <c r="H95" s="37" t="s">
        <v>245</v>
      </c>
      <c r="I95" s="36">
        <v>27</v>
      </c>
      <c r="J95" s="49">
        <v>1</v>
      </c>
      <c r="K95" s="49">
        <v>13</v>
      </c>
      <c r="L95" s="180" t="s">
        <v>460</v>
      </c>
      <c r="M95" s="181" t="s">
        <v>433</v>
      </c>
      <c r="N95" s="181" t="s">
        <v>463</v>
      </c>
      <c r="O95" s="181" t="s">
        <v>246</v>
      </c>
      <c r="P95" s="36"/>
      <c r="Q95" s="435">
        <f>Q98+Q99+Q100+Q96</f>
        <v>21170.2</v>
      </c>
      <c r="R95" s="435">
        <f>R98+R99+R100+R96</f>
        <v>21170.2</v>
      </c>
    </row>
    <row r="96" spans="8:18" ht="63" hidden="1">
      <c r="H96" s="497" t="s">
        <v>13</v>
      </c>
      <c r="I96" s="498">
        <v>27</v>
      </c>
      <c r="J96" s="499">
        <v>1</v>
      </c>
      <c r="K96" s="323">
        <v>13</v>
      </c>
      <c r="L96" s="324" t="s">
        <v>460</v>
      </c>
      <c r="M96" s="325" t="s">
        <v>433</v>
      </c>
      <c r="N96" s="325" t="s">
        <v>463</v>
      </c>
      <c r="O96" s="325" t="s">
        <v>246</v>
      </c>
      <c r="P96" s="498">
        <v>460</v>
      </c>
      <c r="Q96" s="443">
        <v>0</v>
      </c>
      <c r="R96" s="435">
        <v>0</v>
      </c>
    </row>
    <row r="97" spans="8:18" ht="18.75">
      <c r="H97" s="37" t="s">
        <v>613</v>
      </c>
      <c r="I97" s="31">
        <v>27</v>
      </c>
      <c r="J97" s="59">
        <v>1</v>
      </c>
      <c r="K97" s="49">
        <v>13</v>
      </c>
      <c r="L97" s="180" t="s">
        <v>460</v>
      </c>
      <c r="M97" s="181" t="s">
        <v>433</v>
      </c>
      <c r="N97" s="181" t="s">
        <v>463</v>
      </c>
      <c r="O97" s="181" t="s">
        <v>246</v>
      </c>
      <c r="P97" s="36">
        <v>610</v>
      </c>
      <c r="Q97" s="435">
        <f>Q98+Q99</f>
        <v>283.3</v>
      </c>
      <c r="R97" s="435">
        <f>R98+R99</f>
        <v>283.3</v>
      </c>
    </row>
    <row r="98" spans="8:18" ht="47.25" hidden="1">
      <c r="H98" s="182" t="s">
        <v>412</v>
      </c>
      <c r="I98" s="188">
        <v>27</v>
      </c>
      <c r="J98" s="194">
        <v>1</v>
      </c>
      <c r="K98" s="185">
        <v>13</v>
      </c>
      <c r="L98" s="191" t="s">
        <v>460</v>
      </c>
      <c r="M98" s="186" t="s">
        <v>433</v>
      </c>
      <c r="N98" s="186" t="s">
        <v>463</v>
      </c>
      <c r="O98" s="186" t="s">
        <v>246</v>
      </c>
      <c r="P98" s="183">
        <v>611</v>
      </c>
      <c r="Q98" s="438">
        <f>200+54+8.3+21</f>
        <v>283.3</v>
      </c>
      <c r="R98" s="440">
        <f>200+54+8.3+21</f>
        <v>283.3</v>
      </c>
    </row>
    <row r="99" spans="8:18" ht="18.75" hidden="1">
      <c r="H99" s="189" t="s">
        <v>560</v>
      </c>
      <c r="I99" s="183">
        <v>27</v>
      </c>
      <c r="J99" s="190">
        <v>1</v>
      </c>
      <c r="K99" s="185">
        <v>13</v>
      </c>
      <c r="L99" s="191" t="s">
        <v>460</v>
      </c>
      <c r="M99" s="186" t="s">
        <v>433</v>
      </c>
      <c r="N99" s="186" t="s">
        <v>463</v>
      </c>
      <c r="O99" s="186" t="s">
        <v>246</v>
      </c>
      <c r="P99" s="187">
        <v>612</v>
      </c>
      <c r="Q99" s="437">
        <v>0</v>
      </c>
      <c r="R99" s="435">
        <v>0</v>
      </c>
    </row>
    <row r="100" spans="8:18" ht="18.75">
      <c r="H100" s="37" t="s">
        <v>700</v>
      </c>
      <c r="I100" s="36">
        <v>27</v>
      </c>
      <c r="J100" s="49">
        <v>1</v>
      </c>
      <c r="K100" s="49">
        <v>13</v>
      </c>
      <c r="L100" s="180" t="s">
        <v>460</v>
      </c>
      <c r="M100" s="181" t="s">
        <v>433</v>
      </c>
      <c r="N100" s="181" t="s">
        <v>463</v>
      </c>
      <c r="O100" s="181" t="s">
        <v>246</v>
      </c>
      <c r="P100" s="36">
        <v>620</v>
      </c>
      <c r="Q100" s="435">
        <f>Q101</f>
        <v>20886.9</v>
      </c>
      <c r="R100" s="435">
        <f>R101</f>
        <v>20886.9</v>
      </c>
    </row>
    <row r="101" spans="8:18" ht="18.75" hidden="1">
      <c r="H101" s="189"/>
      <c r="I101" s="187"/>
      <c r="J101" s="185"/>
      <c r="K101" s="185"/>
      <c r="L101" s="191"/>
      <c r="M101" s="186"/>
      <c r="N101" s="186"/>
      <c r="O101" s="186"/>
      <c r="P101" s="187">
        <v>621</v>
      </c>
      <c r="Q101" s="437">
        <v>20886.9</v>
      </c>
      <c r="R101" s="435">
        <v>20886.9</v>
      </c>
    </row>
    <row r="102" spans="8:18" ht="18.75">
      <c r="H102" s="37" t="s">
        <v>243</v>
      </c>
      <c r="I102" s="36">
        <v>27</v>
      </c>
      <c r="J102" s="49">
        <v>1</v>
      </c>
      <c r="K102" s="49">
        <v>13</v>
      </c>
      <c r="L102" s="180" t="s">
        <v>460</v>
      </c>
      <c r="M102" s="181" t="s">
        <v>433</v>
      </c>
      <c r="N102" s="181" t="s">
        <v>463</v>
      </c>
      <c r="O102" s="181" t="s">
        <v>571</v>
      </c>
      <c r="P102" s="36" t="s">
        <v>397</v>
      </c>
      <c r="Q102" s="436">
        <f>Q104+Q108+Q109+Q105+Q106</f>
        <v>5767.099999999999</v>
      </c>
      <c r="R102" s="435">
        <v>644.6</v>
      </c>
    </row>
    <row r="103" spans="8:18" ht="18.75">
      <c r="H103" s="37" t="s">
        <v>611</v>
      </c>
      <c r="I103" s="31">
        <v>27</v>
      </c>
      <c r="J103" s="59">
        <v>1</v>
      </c>
      <c r="K103" s="49">
        <v>13</v>
      </c>
      <c r="L103" s="180" t="s">
        <v>460</v>
      </c>
      <c r="M103" s="181" t="s">
        <v>433</v>
      </c>
      <c r="N103" s="181" t="s">
        <v>463</v>
      </c>
      <c r="O103" s="181" t="s">
        <v>571</v>
      </c>
      <c r="P103" s="31">
        <v>240</v>
      </c>
      <c r="Q103" s="439">
        <f>Q104</f>
        <v>5597.2</v>
      </c>
      <c r="R103" s="440">
        <v>474.8</v>
      </c>
    </row>
    <row r="104" spans="8:18" ht="18.75" hidden="1">
      <c r="H104" s="182" t="s">
        <v>555</v>
      </c>
      <c r="I104" s="188">
        <v>27</v>
      </c>
      <c r="J104" s="194">
        <v>1</v>
      </c>
      <c r="K104" s="185">
        <v>13</v>
      </c>
      <c r="L104" s="191" t="s">
        <v>460</v>
      </c>
      <c r="M104" s="186" t="s">
        <v>433</v>
      </c>
      <c r="N104" s="186" t="s">
        <v>463</v>
      </c>
      <c r="O104" s="186" t="s">
        <v>571</v>
      </c>
      <c r="P104" s="183">
        <v>240</v>
      </c>
      <c r="Q104" s="438">
        <f>3181.5+0.2-1060.5+100-20-120.5-50-20-847.2-146.3-54.9-60-26.8-175-12-31-37.4+0.1-52-0.5-8+150-7.7+7.7-24-0.1-88.4+5000</f>
        <v>5597.2</v>
      </c>
      <c r="R104" s="440">
        <v>474.7</v>
      </c>
    </row>
    <row r="105" spans="8:18" ht="31.5" hidden="1">
      <c r="H105" s="500" t="s">
        <v>259</v>
      </c>
      <c r="I105" s="501">
        <v>27</v>
      </c>
      <c r="J105" s="502">
        <v>1</v>
      </c>
      <c r="K105" s="503">
        <v>13</v>
      </c>
      <c r="L105" s="504" t="s">
        <v>460</v>
      </c>
      <c r="M105" s="505" t="s">
        <v>433</v>
      </c>
      <c r="N105" s="505" t="s">
        <v>463</v>
      </c>
      <c r="O105" s="505" t="s">
        <v>571</v>
      </c>
      <c r="P105" s="501">
        <v>412</v>
      </c>
      <c r="Q105" s="506">
        <v>0</v>
      </c>
      <c r="R105" s="440">
        <v>0</v>
      </c>
    </row>
    <row r="106" spans="8:18" ht="18.75">
      <c r="H106" s="37" t="s">
        <v>622</v>
      </c>
      <c r="I106" s="31">
        <v>27</v>
      </c>
      <c r="J106" s="64">
        <v>1</v>
      </c>
      <c r="K106" s="49">
        <v>13</v>
      </c>
      <c r="L106" s="180" t="s">
        <v>460</v>
      </c>
      <c r="M106" s="181" t="s">
        <v>433</v>
      </c>
      <c r="N106" s="181" t="s">
        <v>463</v>
      </c>
      <c r="O106" s="181" t="s">
        <v>571</v>
      </c>
      <c r="P106" s="31">
        <v>830</v>
      </c>
      <c r="Q106" s="440">
        <v>37.4</v>
      </c>
      <c r="R106" s="440">
        <v>37.4</v>
      </c>
    </row>
    <row r="107" spans="8:18" ht="18.75">
      <c r="H107" s="37" t="s">
        <v>612</v>
      </c>
      <c r="I107" s="31">
        <v>27</v>
      </c>
      <c r="J107" s="64">
        <v>1</v>
      </c>
      <c r="K107" s="49">
        <v>13</v>
      </c>
      <c r="L107" s="180" t="s">
        <v>460</v>
      </c>
      <c r="M107" s="181" t="s">
        <v>433</v>
      </c>
      <c r="N107" s="181" t="s">
        <v>463</v>
      </c>
      <c r="O107" s="181" t="s">
        <v>571</v>
      </c>
      <c r="P107" s="31">
        <v>850</v>
      </c>
      <c r="Q107" s="440">
        <f>Q108+Q109</f>
        <v>132.5</v>
      </c>
      <c r="R107" s="440">
        <v>132.4</v>
      </c>
    </row>
    <row r="108" spans="8:18" ht="18.75" hidden="1">
      <c r="H108" s="189" t="s">
        <v>556</v>
      </c>
      <c r="I108" s="183">
        <v>27</v>
      </c>
      <c r="J108" s="194">
        <v>1</v>
      </c>
      <c r="K108" s="185">
        <v>13</v>
      </c>
      <c r="L108" s="191" t="s">
        <v>460</v>
      </c>
      <c r="M108" s="186" t="s">
        <v>433</v>
      </c>
      <c r="N108" s="186" t="s">
        <v>463</v>
      </c>
      <c r="O108" s="186" t="s">
        <v>571</v>
      </c>
      <c r="P108" s="183">
        <v>852</v>
      </c>
      <c r="Q108" s="438">
        <v>0</v>
      </c>
      <c r="R108" s="440">
        <v>0</v>
      </c>
    </row>
    <row r="109" spans="8:18" ht="18.75" hidden="1">
      <c r="H109" s="189" t="s">
        <v>569</v>
      </c>
      <c r="I109" s="183">
        <v>27</v>
      </c>
      <c r="J109" s="194">
        <v>1</v>
      </c>
      <c r="K109" s="185">
        <v>13</v>
      </c>
      <c r="L109" s="191" t="s">
        <v>460</v>
      </c>
      <c r="M109" s="186" t="s">
        <v>433</v>
      </c>
      <c r="N109" s="186" t="s">
        <v>463</v>
      </c>
      <c r="O109" s="186" t="s">
        <v>571</v>
      </c>
      <c r="P109" s="183">
        <v>853</v>
      </c>
      <c r="Q109" s="438">
        <f>82.5+50</f>
        <v>132.5</v>
      </c>
      <c r="R109" s="440">
        <v>132.4</v>
      </c>
    </row>
    <row r="110" spans="8:18" ht="18.75" hidden="1">
      <c r="H110" s="37" t="s">
        <v>36</v>
      </c>
      <c r="I110" s="36">
        <v>27</v>
      </c>
      <c r="J110" s="32">
        <v>1</v>
      </c>
      <c r="K110" s="49">
        <v>13</v>
      </c>
      <c r="L110" s="180" t="s">
        <v>460</v>
      </c>
      <c r="M110" s="181" t="s">
        <v>433</v>
      </c>
      <c r="N110" s="181" t="s">
        <v>463</v>
      </c>
      <c r="O110" s="181" t="s">
        <v>37</v>
      </c>
      <c r="P110" s="31"/>
      <c r="Q110" s="440">
        <f>Q111</f>
        <v>0</v>
      </c>
      <c r="R110" s="440">
        <f>R111</f>
        <v>0</v>
      </c>
    </row>
    <row r="111" spans="8:18" ht="18.75" hidden="1">
      <c r="H111" s="37" t="s">
        <v>611</v>
      </c>
      <c r="I111" s="36">
        <v>27</v>
      </c>
      <c r="J111" s="32">
        <v>1</v>
      </c>
      <c r="K111" s="49">
        <v>13</v>
      </c>
      <c r="L111" s="180" t="s">
        <v>460</v>
      </c>
      <c r="M111" s="181" t="s">
        <v>433</v>
      </c>
      <c r="N111" s="181" t="s">
        <v>463</v>
      </c>
      <c r="O111" s="181" t="s">
        <v>37</v>
      </c>
      <c r="P111" s="31">
        <v>240</v>
      </c>
      <c r="Q111" s="440">
        <v>0</v>
      </c>
      <c r="R111" s="440">
        <v>0</v>
      </c>
    </row>
    <row r="112" spans="8:18" ht="18.75">
      <c r="H112" s="37" t="s">
        <v>38</v>
      </c>
      <c r="I112" s="36">
        <v>27</v>
      </c>
      <c r="J112" s="49">
        <v>1</v>
      </c>
      <c r="K112" s="49">
        <v>13</v>
      </c>
      <c r="L112" s="180" t="s">
        <v>460</v>
      </c>
      <c r="M112" s="181" t="s">
        <v>433</v>
      </c>
      <c r="N112" s="181" t="s">
        <v>463</v>
      </c>
      <c r="O112" s="181" t="s">
        <v>39</v>
      </c>
      <c r="P112" s="31"/>
      <c r="Q112" s="440">
        <f>Q113</f>
        <v>2988.9</v>
      </c>
      <c r="R112" s="440">
        <f>R113</f>
        <v>2988.9</v>
      </c>
    </row>
    <row r="113" spans="8:18" ht="18.75">
      <c r="H113" s="37" t="s">
        <v>700</v>
      </c>
      <c r="I113" s="36">
        <v>27</v>
      </c>
      <c r="J113" s="49">
        <v>1</v>
      </c>
      <c r="K113" s="49">
        <v>13</v>
      </c>
      <c r="L113" s="180" t="s">
        <v>460</v>
      </c>
      <c r="M113" s="181" t="s">
        <v>433</v>
      </c>
      <c r="N113" s="181" t="s">
        <v>463</v>
      </c>
      <c r="O113" s="181" t="s">
        <v>39</v>
      </c>
      <c r="P113" s="31">
        <v>620</v>
      </c>
      <c r="Q113" s="440">
        <f>2845.5+88+55.4</f>
        <v>2988.9</v>
      </c>
      <c r="R113" s="440">
        <f>2845.5+88+55.4</f>
        <v>2988.9</v>
      </c>
    </row>
    <row r="114" spans="8:18" ht="63">
      <c r="H114" s="37" t="s">
        <v>247</v>
      </c>
      <c r="I114" s="36">
        <v>27</v>
      </c>
      <c r="J114" s="49">
        <v>1</v>
      </c>
      <c r="K114" s="49">
        <v>13</v>
      </c>
      <c r="L114" s="180" t="s">
        <v>460</v>
      </c>
      <c r="M114" s="181" t="s">
        <v>433</v>
      </c>
      <c r="N114" s="181" t="s">
        <v>463</v>
      </c>
      <c r="O114" s="181" t="s">
        <v>572</v>
      </c>
      <c r="P114" s="31"/>
      <c r="Q114" s="440">
        <f>Q116</f>
        <v>3437.1</v>
      </c>
      <c r="R114" s="440">
        <f>R116</f>
        <v>3437.1</v>
      </c>
    </row>
    <row r="115" spans="8:18" ht="18.75">
      <c r="H115" s="37" t="s">
        <v>613</v>
      </c>
      <c r="I115" s="36">
        <v>27</v>
      </c>
      <c r="J115" s="49">
        <v>1</v>
      </c>
      <c r="K115" s="49">
        <v>13</v>
      </c>
      <c r="L115" s="180" t="s">
        <v>460</v>
      </c>
      <c r="M115" s="181" t="s">
        <v>433</v>
      </c>
      <c r="N115" s="181" t="s">
        <v>463</v>
      </c>
      <c r="O115" s="181" t="s">
        <v>572</v>
      </c>
      <c r="P115" s="31">
        <v>610</v>
      </c>
      <c r="Q115" s="440">
        <f>Q116</f>
        <v>3437.1</v>
      </c>
      <c r="R115" s="440">
        <f>R116</f>
        <v>3437.1</v>
      </c>
    </row>
    <row r="116" spans="8:18" ht="47.25" hidden="1">
      <c r="H116" s="182" t="s">
        <v>412</v>
      </c>
      <c r="I116" s="187">
        <v>27</v>
      </c>
      <c r="J116" s="185">
        <v>1</v>
      </c>
      <c r="K116" s="185">
        <v>13</v>
      </c>
      <c r="L116" s="191" t="s">
        <v>460</v>
      </c>
      <c r="M116" s="186" t="s">
        <v>433</v>
      </c>
      <c r="N116" s="186" t="s">
        <v>463</v>
      </c>
      <c r="O116" s="186" t="s">
        <v>572</v>
      </c>
      <c r="P116" s="183">
        <v>611</v>
      </c>
      <c r="Q116" s="438">
        <f>3464.4-27.3</f>
        <v>3437.1</v>
      </c>
      <c r="R116" s="440">
        <f>3464.4-27.3</f>
        <v>3437.1</v>
      </c>
    </row>
    <row r="117" spans="8:18" ht="110.25" hidden="1">
      <c r="H117" s="37" t="s">
        <v>890</v>
      </c>
      <c r="I117" s="36">
        <v>27</v>
      </c>
      <c r="J117" s="49">
        <v>1</v>
      </c>
      <c r="K117" s="49">
        <v>13</v>
      </c>
      <c r="L117" s="180" t="s">
        <v>460</v>
      </c>
      <c r="M117" s="181" t="s">
        <v>433</v>
      </c>
      <c r="N117" s="181" t="s">
        <v>463</v>
      </c>
      <c r="O117" s="181" t="s">
        <v>891</v>
      </c>
      <c r="P117" s="31"/>
      <c r="Q117" s="440">
        <f>Q118</f>
        <v>0</v>
      </c>
      <c r="R117" s="440">
        <f>R118</f>
        <v>0</v>
      </c>
    </row>
    <row r="118" spans="8:18" ht="18.75" hidden="1">
      <c r="H118" s="37" t="s">
        <v>700</v>
      </c>
      <c r="I118" s="36">
        <v>27</v>
      </c>
      <c r="J118" s="49">
        <v>1</v>
      </c>
      <c r="K118" s="49">
        <v>13</v>
      </c>
      <c r="L118" s="180" t="s">
        <v>460</v>
      </c>
      <c r="M118" s="181" t="s">
        <v>433</v>
      </c>
      <c r="N118" s="181" t="s">
        <v>463</v>
      </c>
      <c r="O118" s="181" t="s">
        <v>891</v>
      </c>
      <c r="P118" s="31">
        <v>620</v>
      </c>
      <c r="Q118" s="440">
        <f>Q119</f>
        <v>0</v>
      </c>
      <c r="R118" s="440">
        <f>R119</f>
        <v>0</v>
      </c>
    </row>
    <row r="119" spans="8:18" ht="18.75" hidden="1">
      <c r="H119" s="189"/>
      <c r="I119" s="187"/>
      <c r="J119" s="185"/>
      <c r="K119" s="185"/>
      <c r="L119" s="191"/>
      <c r="M119" s="186"/>
      <c r="N119" s="186"/>
      <c r="O119" s="186"/>
      <c r="P119" s="183">
        <v>622</v>
      </c>
      <c r="Q119" s="438">
        <v>0</v>
      </c>
      <c r="R119" s="440">
        <v>0</v>
      </c>
    </row>
    <row r="120" spans="8:18" ht="63">
      <c r="H120" s="107" t="s">
        <v>602</v>
      </c>
      <c r="I120" s="22">
        <v>27</v>
      </c>
      <c r="J120" s="23">
        <v>1</v>
      </c>
      <c r="K120" s="23">
        <v>13</v>
      </c>
      <c r="L120" s="24" t="s">
        <v>460</v>
      </c>
      <c r="M120" s="195" t="s">
        <v>433</v>
      </c>
      <c r="N120" s="195" t="s">
        <v>463</v>
      </c>
      <c r="O120" s="195" t="s">
        <v>587</v>
      </c>
      <c r="P120" s="71"/>
      <c r="Q120" s="439">
        <f>Q124+Q121</f>
        <v>238.5</v>
      </c>
      <c r="R120" s="440">
        <f>R124+R121</f>
        <v>238.5</v>
      </c>
    </row>
    <row r="121" spans="8:18" ht="18.75">
      <c r="H121" s="107" t="s">
        <v>396</v>
      </c>
      <c r="I121" s="22">
        <v>27</v>
      </c>
      <c r="J121" s="23">
        <v>1</v>
      </c>
      <c r="K121" s="23">
        <v>13</v>
      </c>
      <c r="L121" s="24" t="s">
        <v>460</v>
      </c>
      <c r="M121" s="195" t="s">
        <v>433</v>
      </c>
      <c r="N121" s="195" t="s">
        <v>463</v>
      </c>
      <c r="O121" s="195" t="s">
        <v>587</v>
      </c>
      <c r="P121" s="22">
        <v>120</v>
      </c>
      <c r="Q121" s="436">
        <f>Q122+Q123</f>
        <v>226.1</v>
      </c>
      <c r="R121" s="435">
        <f>R122+R123</f>
        <v>226.1</v>
      </c>
    </row>
    <row r="122" spans="8:18" ht="18.75" hidden="1">
      <c r="H122" s="350"/>
      <c r="I122" s="187"/>
      <c r="J122" s="185"/>
      <c r="K122" s="185"/>
      <c r="L122" s="191"/>
      <c r="M122" s="186"/>
      <c r="N122" s="186"/>
      <c r="O122" s="186"/>
      <c r="P122" s="187">
        <v>121</v>
      </c>
      <c r="Q122" s="437">
        <f>169.2+4.5</f>
        <v>173.7</v>
      </c>
      <c r="R122" s="435">
        <f>169.2+4.5</f>
        <v>173.7</v>
      </c>
    </row>
    <row r="123" spans="8:18" ht="18.75" hidden="1">
      <c r="H123" s="350"/>
      <c r="I123" s="187">
        <v>27</v>
      </c>
      <c r="J123" s="185">
        <v>1</v>
      </c>
      <c r="K123" s="185">
        <v>13</v>
      </c>
      <c r="L123" s="191" t="s">
        <v>460</v>
      </c>
      <c r="M123" s="186" t="s">
        <v>433</v>
      </c>
      <c r="N123" s="186" t="s">
        <v>463</v>
      </c>
      <c r="O123" s="186" t="s">
        <v>587</v>
      </c>
      <c r="P123" s="187">
        <v>129</v>
      </c>
      <c r="Q123" s="437">
        <f>51.1+1.3</f>
        <v>52.4</v>
      </c>
      <c r="R123" s="435">
        <f>51.1+1.3</f>
        <v>52.4</v>
      </c>
    </row>
    <row r="124" spans="8:18" ht="18.75">
      <c r="H124" s="107" t="s">
        <v>611</v>
      </c>
      <c r="I124" s="22">
        <v>27</v>
      </c>
      <c r="J124" s="23">
        <v>1</v>
      </c>
      <c r="K124" s="23">
        <v>13</v>
      </c>
      <c r="L124" s="24" t="s">
        <v>460</v>
      </c>
      <c r="M124" s="195" t="s">
        <v>433</v>
      </c>
      <c r="N124" s="195" t="s">
        <v>463</v>
      </c>
      <c r="O124" s="195" t="s">
        <v>587</v>
      </c>
      <c r="P124" s="22">
        <v>240</v>
      </c>
      <c r="Q124" s="436">
        <f>Q125</f>
        <v>12.399999999999999</v>
      </c>
      <c r="R124" s="435">
        <f>R125</f>
        <v>12.399999999999999</v>
      </c>
    </row>
    <row r="125" spans="8:18" ht="18.75" hidden="1">
      <c r="H125" s="196" t="s">
        <v>555</v>
      </c>
      <c r="I125" s="187">
        <v>27</v>
      </c>
      <c r="J125" s="185">
        <v>1</v>
      </c>
      <c r="K125" s="185">
        <v>13</v>
      </c>
      <c r="L125" s="191" t="s">
        <v>460</v>
      </c>
      <c r="M125" s="186" t="s">
        <v>433</v>
      </c>
      <c r="N125" s="186" t="s">
        <v>463</v>
      </c>
      <c r="O125" s="186" t="s">
        <v>587</v>
      </c>
      <c r="P125" s="187">
        <v>244</v>
      </c>
      <c r="Q125" s="437">
        <f>18.2-5.8</f>
        <v>12.399999999999999</v>
      </c>
      <c r="R125" s="435">
        <f>18.2-5.8</f>
        <v>12.399999999999999</v>
      </c>
    </row>
    <row r="126" spans="8:18" ht="63">
      <c r="H126" s="107" t="s">
        <v>603</v>
      </c>
      <c r="I126" s="36">
        <v>27</v>
      </c>
      <c r="J126" s="49">
        <v>1</v>
      </c>
      <c r="K126" s="49">
        <v>13</v>
      </c>
      <c r="L126" s="180" t="s">
        <v>460</v>
      </c>
      <c r="M126" s="181" t="s">
        <v>433</v>
      </c>
      <c r="N126" s="181" t="s">
        <v>463</v>
      </c>
      <c r="O126" s="181" t="s">
        <v>573</v>
      </c>
      <c r="P126" s="36" t="s">
        <v>397</v>
      </c>
      <c r="Q126" s="435">
        <f>Q128+Q131+Q129</f>
        <v>323.3</v>
      </c>
      <c r="R126" s="435">
        <f>R128+R131+R129</f>
        <v>323.3</v>
      </c>
    </row>
    <row r="127" spans="8:18" ht="18.75">
      <c r="H127" s="107" t="s">
        <v>396</v>
      </c>
      <c r="I127" s="36">
        <v>27</v>
      </c>
      <c r="J127" s="49">
        <v>1</v>
      </c>
      <c r="K127" s="49">
        <v>13</v>
      </c>
      <c r="L127" s="180" t="s">
        <v>460</v>
      </c>
      <c r="M127" s="181" t="s">
        <v>433</v>
      </c>
      <c r="N127" s="181" t="s">
        <v>463</v>
      </c>
      <c r="O127" s="181" t="s">
        <v>573</v>
      </c>
      <c r="P127" s="36">
        <v>120</v>
      </c>
      <c r="Q127" s="435">
        <f>Q128+Q129</f>
        <v>225.10000000000002</v>
      </c>
      <c r="R127" s="435">
        <f>R128+R129</f>
        <v>225.10000000000002</v>
      </c>
    </row>
    <row r="128" spans="8:18" ht="18.75" hidden="1">
      <c r="H128" s="182" t="s">
        <v>258</v>
      </c>
      <c r="I128" s="187">
        <v>27</v>
      </c>
      <c r="J128" s="185">
        <v>1</v>
      </c>
      <c r="K128" s="185">
        <v>13</v>
      </c>
      <c r="L128" s="191" t="s">
        <v>460</v>
      </c>
      <c r="M128" s="186" t="s">
        <v>433</v>
      </c>
      <c r="N128" s="186" t="s">
        <v>463</v>
      </c>
      <c r="O128" s="186" t="s">
        <v>573</v>
      </c>
      <c r="P128" s="187">
        <v>121</v>
      </c>
      <c r="Q128" s="437">
        <v>173.9</v>
      </c>
      <c r="R128" s="435">
        <v>173.9</v>
      </c>
    </row>
    <row r="129" spans="8:18" ht="31.5" hidden="1">
      <c r="H129" s="182" t="s">
        <v>260</v>
      </c>
      <c r="I129" s="187">
        <v>27</v>
      </c>
      <c r="J129" s="185">
        <v>1</v>
      </c>
      <c r="K129" s="185">
        <v>13</v>
      </c>
      <c r="L129" s="191" t="s">
        <v>460</v>
      </c>
      <c r="M129" s="186" t="s">
        <v>433</v>
      </c>
      <c r="N129" s="186" t="s">
        <v>463</v>
      </c>
      <c r="O129" s="186" t="s">
        <v>573</v>
      </c>
      <c r="P129" s="187">
        <v>129</v>
      </c>
      <c r="Q129" s="437">
        <v>51.2</v>
      </c>
      <c r="R129" s="435">
        <v>51.2</v>
      </c>
    </row>
    <row r="130" spans="8:18" ht="18.75">
      <c r="H130" s="30" t="s">
        <v>611</v>
      </c>
      <c r="I130" s="36">
        <v>27</v>
      </c>
      <c r="J130" s="49">
        <v>1</v>
      </c>
      <c r="K130" s="49">
        <v>13</v>
      </c>
      <c r="L130" s="180" t="s">
        <v>460</v>
      </c>
      <c r="M130" s="181" t="s">
        <v>433</v>
      </c>
      <c r="N130" s="181" t="s">
        <v>463</v>
      </c>
      <c r="O130" s="181" t="s">
        <v>573</v>
      </c>
      <c r="P130" s="36">
        <v>240</v>
      </c>
      <c r="Q130" s="435">
        <f>Q131</f>
        <v>98.2</v>
      </c>
      <c r="R130" s="435">
        <f>R131</f>
        <v>98.2</v>
      </c>
    </row>
    <row r="131" spans="8:18" ht="18.75" hidden="1">
      <c r="H131" s="182" t="s">
        <v>555</v>
      </c>
      <c r="I131" s="187">
        <v>27</v>
      </c>
      <c r="J131" s="185">
        <v>1</v>
      </c>
      <c r="K131" s="185">
        <v>13</v>
      </c>
      <c r="L131" s="191" t="s">
        <v>460</v>
      </c>
      <c r="M131" s="186" t="s">
        <v>433</v>
      </c>
      <c r="N131" s="186" t="s">
        <v>463</v>
      </c>
      <c r="O131" s="186" t="s">
        <v>573</v>
      </c>
      <c r="P131" s="187">
        <v>244</v>
      </c>
      <c r="Q131" s="437">
        <v>98.2</v>
      </c>
      <c r="R131" s="435">
        <v>98.2</v>
      </c>
    </row>
    <row r="132" spans="8:18" ht="18.75">
      <c r="H132" s="27" t="s">
        <v>40</v>
      </c>
      <c r="I132" s="36">
        <v>27</v>
      </c>
      <c r="J132" s="49">
        <v>1</v>
      </c>
      <c r="K132" s="49">
        <v>13</v>
      </c>
      <c r="L132" s="180" t="s">
        <v>460</v>
      </c>
      <c r="M132" s="181" t="s">
        <v>433</v>
      </c>
      <c r="N132" s="181" t="s">
        <v>463</v>
      </c>
      <c r="O132" s="181" t="s">
        <v>41</v>
      </c>
      <c r="P132" s="36"/>
      <c r="Q132" s="435">
        <f>Q133+Q134</f>
        <v>260</v>
      </c>
      <c r="R132" s="435">
        <f>R133+R134</f>
        <v>260</v>
      </c>
    </row>
    <row r="133" spans="8:18" ht="18.75">
      <c r="H133" s="107" t="s">
        <v>396</v>
      </c>
      <c r="I133" s="36">
        <v>27</v>
      </c>
      <c r="J133" s="49">
        <v>1</v>
      </c>
      <c r="K133" s="49">
        <v>13</v>
      </c>
      <c r="L133" s="180" t="s">
        <v>460</v>
      </c>
      <c r="M133" s="181" t="s">
        <v>433</v>
      </c>
      <c r="N133" s="181" t="s">
        <v>463</v>
      </c>
      <c r="O133" s="181" t="s">
        <v>41</v>
      </c>
      <c r="P133" s="36">
        <v>120</v>
      </c>
      <c r="Q133" s="435">
        <f>203.7+60.6-4.3</f>
        <v>260</v>
      </c>
      <c r="R133" s="435">
        <f>203.7+60.6-4.3</f>
        <v>260</v>
      </c>
    </row>
    <row r="134" spans="8:18" ht="18.75" hidden="1">
      <c r="H134" s="30" t="s">
        <v>611</v>
      </c>
      <c r="I134" s="36">
        <v>27</v>
      </c>
      <c r="J134" s="49">
        <v>1</v>
      </c>
      <c r="K134" s="49">
        <v>13</v>
      </c>
      <c r="L134" s="180" t="s">
        <v>460</v>
      </c>
      <c r="M134" s="181" t="s">
        <v>433</v>
      </c>
      <c r="N134" s="181" t="s">
        <v>463</v>
      </c>
      <c r="O134" s="181" t="s">
        <v>41</v>
      </c>
      <c r="P134" s="36">
        <v>240</v>
      </c>
      <c r="Q134" s="435">
        <v>0</v>
      </c>
      <c r="R134" s="435">
        <v>0</v>
      </c>
    </row>
    <row r="135" spans="8:18" ht="47.25">
      <c r="H135" s="27" t="s">
        <v>42</v>
      </c>
      <c r="I135" s="36">
        <v>27</v>
      </c>
      <c r="J135" s="49">
        <v>1</v>
      </c>
      <c r="K135" s="49">
        <v>13</v>
      </c>
      <c r="L135" s="180" t="s">
        <v>460</v>
      </c>
      <c r="M135" s="181" t="s">
        <v>433</v>
      </c>
      <c r="N135" s="181" t="s">
        <v>463</v>
      </c>
      <c r="O135" s="181" t="s">
        <v>891</v>
      </c>
      <c r="P135" s="36"/>
      <c r="Q135" s="435">
        <f>Q136</f>
        <v>66</v>
      </c>
      <c r="R135" s="435">
        <f>R136</f>
        <v>66</v>
      </c>
    </row>
    <row r="136" spans="8:18" ht="18.75">
      <c r="H136" s="27" t="s">
        <v>700</v>
      </c>
      <c r="I136" s="36">
        <v>27</v>
      </c>
      <c r="J136" s="49">
        <v>1</v>
      </c>
      <c r="K136" s="49">
        <v>13</v>
      </c>
      <c r="L136" s="180" t="s">
        <v>460</v>
      </c>
      <c r="M136" s="181" t="s">
        <v>433</v>
      </c>
      <c r="N136" s="181" t="s">
        <v>463</v>
      </c>
      <c r="O136" s="181" t="s">
        <v>891</v>
      </c>
      <c r="P136" s="36">
        <v>620</v>
      </c>
      <c r="Q136" s="435">
        <v>66</v>
      </c>
      <c r="R136" s="435">
        <v>66</v>
      </c>
    </row>
    <row r="137" spans="8:18" ht="31.5">
      <c r="H137" s="27" t="s">
        <v>382</v>
      </c>
      <c r="I137" s="36">
        <v>27</v>
      </c>
      <c r="J137" s="49">
        <v>1</v>
      </c>
      <c r="K137" s="49">
        <v>13</v>
      </c>
      <c r="L137" s="180" t="s">
        <v>460</v>
      </c>
      <c r="M137" s="181" t="s">
        <v>433</v>
      </c>
      <c r="N137" s="181" t="s">
        <v>463</v>
      </c>
      <c r="O137" s="181" t="s">
        <v>383</v>
      </c>
      <c r="P137" s="36" t="s">
        <v>514</v>
      </c>
      <c r="Q137" s="435">
        <f>Q138</f>
        <v>11.8</v>
      </c>
      <c r="R137" s="435">
        <f>R138</f>
        <v>0</v>
      </c>
    </row>
    <row r="138" spans="8:18" ht="18.75">
      <c r="H138" s="27" t="s">
        <v>611</v>
      </c>
      <c r="I138" s="36">
        <v>27</v>
      </c>
      <c r="J138" s="49">
        <v>1</v>
      </c>
      <c r="K138" s="49">
        <v>13</v>
      </c>
      <c r="L138" s="180" t="s">
        <v>460</v>
      </c>
      <c r="M138" s="181" t="s">
        <v>433</v>
      </c>
      <c r="N138" s="181" t="s">
        <v>463</v>
      </c>
      <c r="O138" s="181" t="s">
        <v>383</v>
      </c>
      <c r="P138" s="36">
        <v>240</v>
      </c>
      <c r="Q138" s="435">
        <f>Q139</f>
        <v>11.8</v>
      </c>
      <c r="R138" s="435">
        <v>0</v>
      </c>
    </row>
    <row r="139" spans="8:18" ht="18.75" hidden="1">
      <c r="H139" s="206"/>
      <c r="I139" s="187"/>
      <c r="J139" s="185"/>
      <c r="K139" s="185"/>
      <c r="L139" s="191"/>
      <c r="M139" s="186"/>
      <c r="N139" s="186"/>
      <c r="O139" s="186"/>
      <c r="P139" s="187">
        <v>244</v>
      </c>
      <c r="Q139" s="437">
        <v>11.8</v>
      </c>
      <c r="R139" s="435">
        <v>0</v>
      </c>
    </row>
    <row r="140" spans="8:18" ht="18.75" hidden="1">
      <c r="H140" s="27" t="s">
        <v>43</v>
      </c>
      <c r="I140" s="36">
        <v>27</v>
      </c>
      <c r="J140" s="49">
        <v>1</v>
      </c>
      <c r="K140" s="49">
        <v>13</v>
      </c>
      <c r="L140" s="180" t="s">
        <v>460</v>
      </c>
      <c r="M140" s="181" t="s">
        <v>433</v>
      </c>
      <c r="N140" s="181" t="s">
        <v>463</v>
      </c>
      <c r="O140" s="181" t="s">
        <v>44</v>
      </c>
      <c r="P140" s="36"/>
      <c r="Q140" s="435">
        <f>Q141</f>
        <v>0</v>
      </c>
      <c r="R140" s="435">
        <f>R141</f>
        <v>0</v>
      </c>
    </row>
    <row r="141" spans="8:18" ht="18.75" hidden="1">
      <c r="H141" s="27" t="s">
        <v>611</v>
      </c>
      <c r="I141" s="36">
        <v>27</v>
      </c>
      <c r="J141" s="49">
        <v>1</v>
      </c>
      <c r="K141" s="49">
        <v>13</v>
      </c>
      <c r="L141" s="180" t="s">
        <v>460</v>
      </c>
      <c r="M141" s="181" t="s">
        <v>433</v>
      </c>
      <c r="N141" s="181" t="s">
        <v>463</v>
      </c>
      <c r="O141" s="181" t="s">
        <v>44</v>
      </c>
      <c r="P141" s="36">
        <v>240</v>
      </c>
      <c r="Q141" s="435">
        <v>0</v>
      </c>
      <c r="R141" s="435">
        <v>0</v>
      </c>
    </row>
    <row r="142" spans="8:18" ht="31.5" hidden="1">
      <c r="H142" s="27" t="s">
        <v>802</v>
      </c>
      <c r="I142" s="31">
        <v>27</v>
      </c>
      <c r="J142" s="32">
        <v>1</v>
      </c>
      <c r="K142" s="49">
        <v>13</v>
      </c>
      <c r="L142" s="180" t="s">
        <v>473</v>
      </c>
      <c r="M142" s="181" t="s">
        <v>433</v>
      </c>
      <c r="N142" s="181" t="s">
        <v>463</v>
      </c>
      <c r="O142" s="181" t="s">
        <v>513</v>
      </c>
      <c r="P142" s="31"/>
      <c r="Q142" s="440">
        <f>Q143+Q152+Q148</f>
        <v>0</v>
      </c>
      <c r="R142" s="440">
        <f>R143+R152+R148</f>
        <v>0</v>
      </c>
    </row>
    <row r="143" spans="8:18" ht="18.75" hidden="1">
      <c r="H143" s="61" t="s">
        <v>800</v>
      </c>
      <c r="I143" s="62">
        <v>27</v>
      </c>
      <c r="J143" s="29">
        <v>1</v>
      </c>
      <c r="K143" s="23">
        <v>13</v>
      </c>
      <c r="L143" s="24" t="s">
        <v>473</v>
      </c>
      <c r="M143" s="195" t="s">
        <v>433</v>
      </c>
      <c r="N143" s="195" t="s">
        <v>435</v>
      </c>
      <c r="O143" s="195" t="s">
        <v>513</v>
      </c>
      <c r="P143" s="71"/>
      <c r="Q143" s="439">
        <f>Q144</f>
        <v>0</v>
      </c>
      <c r="R143" s="440">
        <f>R144</f>
        <v>0</v>
      </c>
    </row>
    <row r="144" spans="8:18" ht="31.5" hidden="1">
      <c r="H144" s="28" t="s">
        <v>849</v>
      </c>
      <c r="I144" s="34">
        <v>27</v>
      </c>
      <c r="J144" s="32">
        <v>1</v>
      </c>
      <c r="K144" s="49">
        <v>13</v>
      </c>
      <c r="L144" s="180" t="s">
        <v>473</v>
      </c>
      <c r="M144" s="181" t="s">
        <v>433</v>
      </c>
      <c r="N144" s="181" t="s">
        <v>435</v>
      </c>
      <c r="O144" s="181" t="s">
        <v>850</v>
      </c>
      <c r="P144" s="31"/>
      <c r="Q144" s="440">
        <f>Q146+Q147</f>
        <v>0</v>
      </c>
      <c r="R144" s="440">
        <f>R146+R147</f>
        <v>0</v>
      </c>
    </row>
    <row r="145" spans="8:18" ht="18.75" hidden="1">
      <c r="H145" s="28" t="s">
        <v>611</v>
      </c>
      <c r="I145" s="34">
        <v>27</v>
      </c>
      <c r="J145" s="32">
        <v>1</v>
      </c>
      <c r="K145" s="49">
        <v>13</v>
      </c>
      <c r="L145" s="180" t="s">
        <v>473</v>
      </c>
      <c r="M145" s="181" t="s">
        <v>433</v>
      </c>
      <c r="N145" s="181" t="s">
        <v>435</v>
      </c>
      <c r="O145" s="181" t="s">
        <v>850</v>
      </c>
      <c r="P145" s="31">
        <v>240</v>
      </c>
      <c r="Q145" s="440">
        <f>Q146</f>
        <v>0</v>
      </c>
      <c r="R145" s="440">
        <f>R146</f>
        <v>0</v>
      </c>
    </row>
    <row r="146" spans="8:18" ht="18.75" hidden="1">
      <c r="H146" s="197" t="s">
        <v>555</v>
      </c>
      <c r="I146" s="183">
        <v>27</v>
      </c>
      <c r="J146" s="190">
        <v>1</v>
      </c>
      <c r="K146" s="185">
        <v>13</v>
      </c>
      <c r="L146" s="191" t="s">
        <v>473</v>
      </c>
      <c r="M146" s="186" t="s">
        <v>433</v>
      </c>
      <c r="N146" s="186" t="s">
        <v>435</v>
      </c>
      <c r="O146" s="186" t="s">
        <v>850</v>
      </c>
      <c r="P146" s="183">
        <v>244</v>
      </c>
      <c r="Q146" s="437">
        <v>0</v>
      </c>
      <c r="R146" s="435">
        <v>0</v>
      </c>
    </row>
    <row r="147" spans="8:18" ht="18.75" hidden="1">
      <c r="H147" s="30" t="s">
        <v>504</v>
      </c>
      <c r="I147" s="31">
        <v>27</v>
      </c>
      <c r="J147" s="32">
        <v>1</v>
      </c>
      <c r="K147" s="49">
        <v>13</v>
      </c>
      <c r="L147" s="180" t="s">
        <v>473</v>
      </c>
      <c r="M147" s="181" t="s">
        <v>433</v>
      </c>
      <c r="N147" s="181" t="s">
        <v>435</v>
      </c>
      <c r="O147" s="181" t="s">
        <v>850</v>
      </c>
      <c r="P147" s="31">
        <v>340</v>
      </c>
      <c r="Q147" s="435">
        <v>0</v>
      </c>
      <c r="R147" s="435">
        <v>0</v>
      </c>
    </row>
    <row r="148" spans="8:18" ht="18.75" hidden="1">
      <c r="H148" s="21" t="s">
        <v>801</v>
      </c>
      <c r="I148" s="71">
        <v>27</v>
      </c>
      <c r="J148" s="29">
        <v>1</v>
      </c>
      <c r="K148" s="23">
        <v>13</v>
      </c>
      <c r="L148" s="24" t="s">
        <v>473</v>
      </c>
      <c r="M148" s="195" t="s">
        <v>433</v>
      </c>
      <c r="N148" s="195" t="s">
        <v>472</v>
      </c>
      <c r="O148" s="195" t="s">
        <v>513</v>
      </c>
      <c r="P148" s="71"/>
      <c r="Q148" s="436">
        <f aca="true" t="shared" si="2" ref="Q148:R150">Q149</f>
        <v>0</v>
      </c>
      <c r="R148" s="435">
        <f t="shared" si="2"/>
        <v>0</v>
      </c>
    </row>
    <row r="149" spans="8:18" ht="31.5" hidden="1">
      <c r="H149" s="30" t="s">
        <v>849</v>
      </c>
      <c r="I149" s="31">
        <v>27</v>
      </c>
      <c r="J149" s="32">
        <v>1</v>
      </c>
      <c r="K149" s="49">
        <v>13</v>
      </c>
      <c r="L149" s="180" t="s">
        <v>473</v>
      </c>
      <c r="M149" s="181" t="s">
        <v>433</v>
      </c>
      <c r="N149" s="181" t="s">
        <v>472</v>
      </c>
      <c r="O149" s="181" t="s">
        <v>850</v>
      </c>
      <c r="P149" s="31"/>
      <c r="Q149" s="435">
        <f t="shared" si="2"/>
        <v>0</v>
      </c>
      <c r="R149" s="435">
        <f t="shared" si="2"/>
        <v>0</v>
      </c>
    </row>
    <row r="150" spans="8:18" ht="18.75" hidden="1">
      <c r="H150" s="30" t="s">
        <v>611</v>
      </c>
      <c r="I150" s="31">
        <v>27</v>
      </c>
      <c r="J150" s="32">
        <v>1</v>
      </c>
      <c r="K150" s="49">
        <v>13</v>
      </c>
      <c r="L150" s="180" t="s">
        <v>473</v>
      </c>
      <c r="M150" s="181" t="s">
        <v>433</v>
      </c>
      <c r="N150" s="181" t="s">
        <v>472</v>
      </c>
      <c r="O150" s="181" t="s">
        <v>850</v>
      </c>
      <c r="P150" s="31">
        <v>240</v>
      </c>
      <c r="Q150" s="435">
        <f t="shared" si="2"/>
        <v>0</v>
      </c>
      <c r="R150" s="435">
        <f t="shared" si="2"/>
        <v>0</v>
      </c>
    </row>
    <row r="151" spans="8:18" ht="18.75" hidden="1">
      <c r="H151" s="182"/>
      <c r="I151" s="183"/>
      <c r="J151" s="190"/>
      <c r="K151" s="185"/>
      <c r="L151" s="191"/>
      <c r="M151" s="186"/>
      <c r="N151" s="186"/>
      <c r="O151" s="186"/>
      <c r="P151" s="183">
        <v>244</v>
      </c>
      <c r="Q151" s="437">
        <v>0</v>
      </c>
      <c r="R151" s="435">
        <v>0</v>
      </c>
    </row>
    <row r="152" spans="8:18" ht="63" hidden="1">
      <c r="H152" s="21" t="s">
        <v>349</v>
      </c>
      <c r="I152" s="71">
        <v>27</v>
      </c>
      <c r="J152" s="29">
        <v>1</v>
      </c>
      <c r="K152" s="23">
        <v>13</v>
      </c>
      <c r="L152" s="24" t="s">
        <v>473</v>
      </c>
      <c r="M152" s="195" t="s">
        <v>433</v>
      </c>
      <c r="N152" s="195" t="s">
        <v>473</v>
      </c>
      <c r="O152" s="195" t="s">
        <v>513</v>
      </c>
      <c r="P152" s="71"/>
      <c r="Q152" s="436">
        <f aca="true" t="shared" si="3" ref="Q152:R154">Q153</f>
        <v>0</v>
      </c>
      <c r="R152" s="435">
        <f t="shared" si="3"/>
        <v>0</v>
      </c>
    </row>
    <row r="153" spans="8:18" ht="31.5" hidden="1">
      <c r="H153" s="30" t="s">
        <v>849</v>
      </c>
      <c r="I153" s="31">
        <v>27</v>
      </c>
      <c r="J153" s="32">
        <v>1</v>
      </c>
      <c r="K153" s="49">
        <v>13</v>
      </c>
      <c r="L153" s="180" t="s">
        <v>473</v>
      </c>
      <c r="M153" s="181" t="s">
        <v>433</v>
      </c>
      <c r="N153" s="181" t="s">
        <v>473</v>
      </c>
      <c r="O153" s="181" t="s">
        <v>850</v>
      </c>
      <c r="P153" s="31"/>
      <c r="Q153" s="435">
        <f t="shared" si="3"/>
        <v>0</v>
      </c>
      <c r="R153" s="435">
        <f t="shared" si="3"/>
        <v>0</v>
      </c>
    </row>
    <row r="154" spans="8:18" ht="18.75" hidden="1">
      <c r="H154" s="30" t="s">
        <v>615</v>
      </c>
      <c r="I154" s="31">
        <v>27</v>
      </c>
      <c r="J154" s="32">
        <v>1</v>
      </c>
      <c r="K154" s="49">
        <v>13</v>
      </c>
      <c r="L154" s="180" t="s">
        <v>473</v>
      </c>
      <c r="M154" s="181" t="s">
        <v>433</v>
      </c>
      <c r="N154" s="181" t="s">
        <v>473</v>
      </c>
      <c r="O154" s="181" t="s">
        <v>850</v>
      </c>
      <c r="P154" s="31">
        <v>310</v>
      </c>
      <c r="Q154" s="435">
        <f t="shared" si="3"/>
        <v>0</v>
      </c>
      <c r="R154" s="435">
        <f t="shared" si="3"/>
        <v>0</v>
      </c>
    </row>
    <row r="155" spans="8:18" ht="31.5" hidden="1">
      <c r="H155" s="182" t="s">
        <v>564</v>
      </c>
      <c r="I155" s="183">
        <v>27</v>
      </c>
      <c r="J155" s="190">
        <v>1</v>
      </c>
      <c r="K155" s="185">
        <v>13</v>
      </c>
      <c r="L155" s="191" t="s">
        <v>473</v>
      </c>
      <c r="M155" s="186" t="s">
        <v>433</v>
      </c>
      <c r="N155" s="186" t="s">
        <v>473</v>
      </c>
      <c r="O155" s="186" t="s">
        <v>850</v>
      </c>
      <c r="P155" s="183">
        <v>313</v>
      </c>
      <c r="Q155" s="437">
        <v>0</v>
      </c>
      <c r="R155" s="435">
        <v>0</v>
      </c>
    </row>
    <row r="156" spans="8:18" ht="19.5">
      <c r="H156" s="267" t="s">
        <v>425</v>
      </c>
      <c r="I156" s="268">
        <v>27</v>
      </c>
      <c r="J156" s="269">
        <v>3</v>
      </c>
      <c r="K156" s="269">
        <v>0</v>
      </c>
      <c r="L156" s="270"/>
      <c r="M156" s="271"/>
      <c r="N156" s="271"/>
      <c r="O156" s="271"/>
      <c r="P156" s="273"/>
      <c r="Q156" s="441">
        <f>Q157+Q173</f>
        <v>1932.1</v>
      </c>
      <c r="R156" s="441">
        <f>R157+R173</f>
        <v>1847.1000000000001</v>
      </c>
    </row>
    <row r="157" spans="8:18" ht="31.5">
      <c r="H157" s="267" t="s">
        <v>427</v>
      </c>
      <c r="I157" s="268">
        <v>27</v>
      </c>
      <c r="J157" s="269">
        <v>3</v>
      </c>
      <c r="K157" s="269">
        <v>9</v>
      </c>
      <c r="L157" s="270" t="s">
        <v>397</v>
      </c>
      <c r="M157" s="271" t="s">
        <v>397</v>
      </c>
      <c r="N157" s="271"/>
      <c r="O157" s="271" t="s">
        <v>397</v>
      </c>
      <c r="P157" s="273" t="s">
        <v>397</v>
      </c>
      <c r="Q157" s="441">
        <f>Q158+Q171</f>
        <v>1794.8</v>
      </c>
      <c r="R157" s="441">
        <f>R158+R171</f>
        <v>1749.1000000000001</v>
      </c>
    </row>
    <row r="158" spans="8:18" ht="18.75">
      <c r="H158" s="37" t="s">
        <v>245</v>
      </c>
      <c r="I158" s="36">
        <v>27</v>
      </c>
      <c r="J158" s="49">
        <v>3</v>
      </c>
      <c r="K158" s="49">
        <v>9</v>
      </c>
      <c r="L158" s="180" t="s">
        <v>460</v>
      </c>
      <c r="M158" s="181" t="s">
        <v>433</v>
      </c>
      <c r="N158" s="181" t="s">
        <v>463</v>
      </c>
      <c r="O158" s="181" t="s">
        <v>246</v>
      </c>
      <c r="P158" s="31" t="s">
        <v>397</v>
      </c>
      <c r="Q158" s="440">
        <v>1794.8</v>
      </c>
      <c r="R158" s="440">
        <f>R160+R164+R169+R161+R165+R162+R167+R170</f>
        <v>1749.1000000000001</v>
      </c>
    </row>
    <row r="159" spans="8:18" ht="18.75">
      <c r="H159" s="37" t="s">
        <v>614</v>
      </c>
      <c r="I159" s="31">
        <v>27</v>
      </c>
      <c r="J159" s="59">
        <v>3</v>
      </c>
      <c r="K159" s="49">
        <v>9</v>
      </c>
      <c r="L159" s="180" t="s">
        <v>460</v>
      </c>
      <c r="M159" s="181" t="s">
        <v>433</v>
      </c>
      <c r="N159" s="181" t="s">
        <v>463</v>
      </c>
      <c r="O159" s="181" t="s">
        <v>246</v>
      </c>
      <c r="P159" s="31">
        <v>110</v>
      </c>
      <c r="Q159" s="440">
        <v>1567.8</v>
      </c>
      <c r="R159" s="440">
        <v>1567.8</v>
      </c>
    </row>
    <row r="160" spans="8:18" ht="18.75" hidden="1">
      <c r="H160" s="182" t="s">
        <v>256</v>
      </c>
      <c r="I160" s="188">
        <v>27</v>
      </c>
      <c r="J160" s="194">
        <v>3</v>
      </c>
      <c r="K160" s="185">
        <v>9</v>
      </c>
      <c r="L160" s="191" t="s">
        <v>460</v>
      </c>
      <c r="M160" s="186" t="s">
        <v>433</v>
      </c>
      <c r="N160" s="186" t="s">
        <v>463</v>
      </c>
      <c r="O160" s="186" t="s">
        <v>246</v>
      </c>
      <c r="P160" s="183">
        <v>111</v>
      </c>
      <c r="Q160" s="437">
        <v>1182.9</v>
      </c>
      <c r="R160" s="435">
        <v>1182.9</v>
      </c>
    </row>
    <row r="161" spans="8:18" ht="18.75" hidden="1">
      <c r="H161" s="182" t="s">
        <v>583</v>
      </c>
      <c r="I161" s="188">
        <v>27</v>
      </c>
      <c r="J161" s="194">
        <v>3</v>
      </c>
      <c r="K161" s="185">
        <v>9</v>
      </c>
      <c r="L161" s="191" t="s">
        <v>460</v>
      </c>
      <c r="M161" s="186" t="s">
        <v>433</v>
      </c>
      <c r="N161" s="186" t="s">
        <v>463</v>
      </c>
      <c r="O161" s="186" t="s">
        <v>246</v>
      </c>
      <c r="P161" s="183">
        <v>112</v>
      </c>
      <c r="Q161" s="437">
        <v>0</v>
      </c>
      <c r="R161" s="435">
        <v>0</v>
      </c>
    </row>
    <row r="162" spans="8:18" ht="47.25" hidden="1">
      <c r="H162" s="182" t="s">
        <v>257</v>
      </c>
      <c r="I162" s="188">
        <v>27</v>
      </c>
      <c r="J162" s="194">
        <v>3</v>
      </c>
      <c r="K162" s="185">
        <v>9</v>
      </c>
      <c r="L162" s="191" t="s">
        <v>460</v>
      </c>
      <c r="M162" s="186" t="s">
        <v>433</v>
      </c>
      <c r="N162" s="186" t="s">
        <v>463</v>
      </c>
      <c r="O162" s="186" t="s">
        <v>246</v>
      </c>
      <c r="P162" s="183">
        <v>119</v>
      </c>
      <c r="Q162" s="437">
        <v>385</v>
      </c>
      <c r="R162" s="435">
        <v>385</v>
      </c>
    </row>
    <row r="163" spans="8:18" ht="18.75">
      <c r="H163" s="30" t="s">
        <v>611</v>
      </c>
      <c r="I163" s="34">
        <v>27</v>
      </c>
      <c r="J163" s="64">
        <v>3</v>
      </c>
      <c r="K163" s="49">
        <v>9</v>
      </c>
      <c r="L163" s="180" t="s">
        <v>460</v>
      </c>
      <c r="M163" s="181" t="s">
        <v>433</v>
      </c>
      <c r="N163" s="181" t="s">
        <v>463</v>
      </c>
      <c r="O163" s="181" t="s">
        <v>246</v>
      </c>
      <c r="P163" s="31">
        <v>240</v>
      </c>
      <c r="Q163" s="435">
        <f>Q164+Q165</f>
        <v>227</v>
      </c>
      <c r="R163" s="435">
        <v>181.3</v>
      </c>
    </row>
    <row r="164" spans="8:18" ht="18.75" hidden="1">
      <c r="H164" s="182" t="s">
        <v>554</v>
      </c>
      <c r="I164" s="188">
        <v>27</v>
      </c>
      <c r="J164" s="194">
        <v>3</v>
      </c>
      <c r="K164" s="185">
        <v>9</v>
      </c>
      <c r="L164" s="191" t="s">
        <v>460</v>
      </c>
      <c r="M164" s="186" t="s">
        <v>433</v>
      </c>
      <c r="N164" s="186" t="s">
        <v>463</v>
      </c>
      <c r="O164" s="186" t="s">
        <v>246</v>
      </c>
      <c r="P164" s="183">
        <v>242</v>
      </c>
      <c r="Q164" s="437">
        <f>118.2+11.3+98-5.7</f>
        <v>221.8</v>
      </c>
      <c r="R164" s="435">
        <v>181.2</v>
      </c>
    </row>
    <row r="165" spans="8:18" ht="18.75" hidden="1">
      <c r="H165" s="198" t="s">
        <v>568</v>
      </c>
      <c r="I165" s="183">
        <v>27</v>
      </c>
      <c r="J165" s="184">
        <v>3</v>
      </c>
      <c r="K165" s="185">
        <v>9</v>
      </c>
      <c r="L165" s="191" t="s">
        <v>460</v>
      </c>
      <c r="M165" s="186" t="s">
        <v>433</v>
      </c>
      <c r="N165" s="186" t="s">
        <v>463</v>
      </c>
      <c r="O165" s="186" t="s">
        <v>246</v>
      </c>
      <c r="P165" s="183">
        <v>244</v>
      </c>
      <c r="Q165" s="437">
        <f>25-19.8</f>
        <v>5.199999999999999</v>
      </c>
      <c r="R165" s="435">
        <v>0</v>
      </c>
    </row>
    <row r="166" spans="8:18" ht="18.75" hidden="1">
      <c r="H166" s="100" t="s">
        <v>623</v>
      </c>
      <c r="I166" s="71">
        <v>27</v>
      </c>
      <c r="J166" s="63">
        <v>3</v>
      </c>
      <c r="K166" s="23">
        <v>9</v>
      </c>
      <c r="L166" s="24" t="s">
        <v>460</v>
      </c>
      <c r="M166" s="195" t="s">
        <v>433</v>
      </c>
      <c r="N166" s="195" t="s">
        <v>463</v>
      </c>
      <c r="O166" s="195" t="s">
        <v>246</v>
      </c>
      <c r="P166" s="71">
        <v>830</v>
      </c>
      <c r="Q166" s="436">
        <f>Q167</f>
        <v>0</v>
      </c>
      <c r="R166" s="435">
        <f>R167</f>
        <v>0</v>
      </c>
    </row>
    <row r="167" spans="8:18" ht="18.75" hidden="1">
      <c r="H167" s="199" t="s">
        <v>621</v>
      </c>
      <c r="I167" s="183">
        <v>27</v>
      </c>
      <c r="J167" s="184">
        <v>3</v>
      </c>
      <c r="K167" s="185">
        <v>9</v>
      </c>
      <c r="L167" s="191" t="s">
        <v>460</v>
      </c>
      <c r="M167" s="186" t="s">
        <v>433</v>
      </c>
      <c r="N167" s="186" t="s">
        <v>463</v>
      </c>
      <c r="O167" s="186" t="s">
        <v>246</v>
      </c>
      <c r="P167" s="183">
        <v>831</v>
      </c>
      <c r="Q167" s="437">
        <v>0</v>
      </c>
      <c r="R167" s="435">
        <v>0</v>
      </c>
    </row>
    <row r="168" spans="8:18" ht="18.75" hidden="1">
      <c r="H168" s="200" t="s">
        <v>612</v>
      </c>
      <c r="I168" s="31">
        <v>27</v>
      </c>
      <c r="J168" s="59">
        <v>3</v>
      </c>
      <c r="K168" s="49">
        <v>9</v>
      </c>
      <c r="L168" s="180" t="s">
        <v>460</v>
      </c>
      <c r="M168" s="181" t="s">
        <v>433</v>
      </c>
      <c r="N168" s="181" t="s">
        <v>463</v>
      </c>
      <c r="O168" s="181" t="s">
        <v>246</v>
      </c>
      <c r="P168" s="31">
        <v>850</v>
      </c>
      <c r="Q168" s="435">
        <f>Q169+Q170</f>
        <v>0</v>
      </c>
      <c r="R168" s="435">
        <f>R169+R170</f>
        <v>0</v>
      </c>
    </row>
    <row r="169" spans="8:18" ht="18.75" hidden="1">
      <c r="H169" s="189" t="s">
        <v>556</v>
      </c>
      <c r="I169" s="183">
        <v>27</v>
      </c>
      <c r="J169" s="184">
        <v>3</v>
      </c>
      <c r="K169" s="185">
        <v>9</v>
      </c>
      <c r="L169" s="191" t="s">
        <v>460</v>
      </c>
      <c r="M169" s="186" t="s">
        <v>433</v>
      </c>
      <c r="N169" s="186" t="s">
        <v>463</v>
      </c>
      <c r="O169" s="186" t="s">
        <v>246</v>
      </c>
      <c r="P169" s="183">
        <v>852</v>
      </c>
      <c r="Q169" s="437">
        <v>0</v>
      </c>
      <c r="R169" s="435">
        <v>0</v>
      </c>
    </row>
    <row r="170" spans="8:18" ht="18.75" hidden="1">
      <c r="H170" s="189"/>
      <c r="I170" s="187">
        <v>27</v>
      </c>
      <c r="J170" s="184">
        <v>3</v>
      </c>
      <c r="K170" s="185">
        <v>9</v>
      </c>
      <c r="L170" s="191" t="s">
        <v>460</v>
      </c>
      <c r="M170" s="186" t="s">
        <v>433</v>
      </c>
      <c r="N170" s="186" t="s">
        <v>463</v>
      </c>
      <c r="O170" s="186" t="s">
        <v>246</v>
      </c>
      <c r="P170" s="183">
        <v>853</v>
      </c>
      <c r="Q170" s="438">
        <v>0</v>
      </c>
      <c r="R170" s="440">
        <v>0</v>
      </c>
    </row>
    <row r="171" spans="8:18" ht="18.75" hidden="1">
      <c r="H171" s="37" t="s">
        <v>38</v>
      </c>
      <c r="I171" s="36">
        <v>27</v>
      </c>
      <c r="J171" s="32">
        <v>3</v>
      </c>
      <c r="K171" s="49">
        <v>9</v>
      </c>
      <c r="L171" s="180" t="s">
        <v>460</v>
      </c>
      <c r="M171" s="181" t="s">
        <v>433</v>
      </c>
      <c r="N171" s="181" t="s">
        <v>463</v>
      </c>
      <c r="O171" s="181" t="s">
        <v>39</v>
      </c>
      <c r="P171" s="31"/>
      <c r="Q171" s="440">
        <f>Q172</f>
        <v>0</v>
      </c>
      <c r="R171" s="440">
        <f>R172</f>
        <v>0</v>
      </c>
    </row>
    <row r="172" spans="8:18" ht="18.75" hidden="1">
      <c r="H172" s="37" t="s">
        <v>614</v>
      </c>
      <c r="I172" s="36">
        <v>27</v>
      </c>
      <c r="J172" s="32">
        <v>3</v>
      </c>
      <c r="K172" s="49">
        <v>9</v>
      </c>
      <c r="L172" s="180" t="s">
        <v>460</v>
      </c>
      <c r="M172" s="181" t="s">
        <v>433</v>
      </c>
      <c r="N172" s="181" t="s">
        <v>463</v>
      </c>
      <c r="O172" s="181" t="s">
        <v>39</v>
      </c>
      <c r="P172" s="31">
        <v>110</v>
      </c>
      <c r="Q172" s="440">
        <f>53.7+1.7-55.4</f>
        <v>0</v>
      </c>
      <c r="R172" s="440">
        <f>53.7+1.7-55.4</f>
        <v>0</v>
      </c>
    </row>
    <row r="173" spans="8:18" ht="19.5">
      <c r="H173" s="267" t="s">
        <v>426</v>
      </c>
      <c r="I173" s="268">
        <v>27</v>
      </c>
      <c r="J173" s="269">
        <v>3</v>
      </c>
      <c r="K173" s="269">
        <v>14</v>
      </c>
      <c r="L173" s="270"/>
      <c r="M173" s="271"/>
      <c r="N173" s="271"/>
      <c r="O173" s="271"/>
      <c r="P173" s="273"/>
      <c r="Q173" s="441">
        <f>Q174</f>
        <v>137.3</v>
      </c>
      <c r="R173" s="441">
        <f>R174</f>
        <v>98</v>
      </c>
    </row>
    <row r="174" spans="8:18" ht="31.5">
      <c r="H174" s="37" t="s">
        <v>851</v>
      </c>
      <c r="I174" s="36">
        <v>27</v>
      </c>
      <c r="J174" s="49">
        <v>3</v>
      </c>
      <c r="K174" s="49">
        <v>14</v>
      </c>
      <c r="L174" s="180" t="s">
        <v>478</v>
      </c>
      <c r="M174" s="181" t="s">
        <v>433</v>
      </c>
      <c r="N174" s="181" t="s">
        <v>463</v>
      </c>
      <c r="O174" s="181" t="s">
        <v>513</v>
      </c>
      <c r="P174" s="31"/>
      <c r="Q174" s="440">
        <f>Q183</f>
        <v>137.3</v>
      </c>
      <c r="R174" s="440">
        <f>R183</f>
        <v>98</v>
      </c>
    </row>
    <row r="175" spans="8:18" ht="18.75" hidden="1">
      <c r="H175" s="189" t="s">
        <v>391</v>
      </c>
      <c r="I175" s="187">
        <v>27</v>
      </c>
      <c r="J175" s="185">
        <v>3</v>
      </c>
      <c r="K175" s="185">
        <v>14</v>
      </c>
      <c r="L175" s="191" t="s">
        <v>478</v>
      </c>
      <c r="M175" s="186" t="s">
        <v>436</v>
      </c>
      <c r="N175" s="186" t="s">
        <v>463</v>
      </c>
      <c r="O175" s="186" t="s">
        <v>513</v>
      </c>
      <c r="P175" s="183"/>
      <c r="Q175" s="438">
        <f aca="true" t="shared" si="4" ref="Q175:R177">Q176</f>
        <v>0</v>
      </c>
      <c r="R175" s="440">
        <f t="shared" si="4"/>
        <v>0</v>
      </c>
    </row>
    <row r="176" spans="8:18" ht="47.25" hidden="1">
      <c r="H176" s="189" t="s">
        <v>45</v>
      </c>
      <c r="I176" s="187">
        <v>27</v>
      </c>
      <c r="J176" s="185">
        <v>3</v>
      </c>
      <c r="K176" s="185">
        <v>14</v>
      </c>
      <c r="L176" s="191" t="s">
        <v>478</v>
      </c>
      <c r="M176" s="186" t="s">
        <v>436</v>
      </c>
      <c r="N176" s="186" t="s">
        <v>472</v>
      </c>
      <c r="O176" s="186" t="s">
        <v>513</v>
      </c>
      <c r="P176" s="183"/>
      <c r="Q176" s="438">
        <f t="shared" si="4"/>
        <v>0</v>
      </c>
      <c r="R176" s="440">
        <f t="shared" si="4"/>
        <v>0</v>
      </c>
    </row>
    <row r="177" spans="8:18" ht="18.75" hidden="1">
      <c r="H177" s="189" t="s">
        <v>46</v>
      </c>
      <c r="I177" s="187">
        <v>27</v>
      </c>
      <c r="J177" s="185">
        <v>3</v>
      </c>
      <c r="K177" s="185">
        <v>14</v>
      </c>
      <c r="L177" s="191" t="s">
        <v>478</v>
      </c>
      <c r="M177" s="186" t="s">
        <v>436</v>
      </c>
      <c r="N177" s="186" t="s">
        <v>472</v>
      </c>
      <c r="O177" s="186" t="s">
        <v>47</v>
      </c>
      <c r="P177" s="183"/>
      <c r="Q177" s="438">
        <f t="shared" si="4"/>
        <v>0</v>
      </c>
      <c r="R177" s="440">
        <f t="shared" si="4"/>
        <v>0</v>
      </c>
    </row>
    <row r="178" spans="8:18" ht="18.75" hidden="1">
      <c r="H178" s="189" t="s">
        <v>611</v>
      </c>
      <c r="I178" s="187">
        <v>27</v>
      </c>
      <c r="J178" s="185">
        <v>3</v>
      </c>
      <c r="K178" s="185">
        <v>14</v>
      </c>
      <c r="L178" s="191" t="s">
        <v>478</v>
      </c>
      <c r="M178" s="186" t="s">
        <v>436</v>
      </c>
      <c r="N178" s="186" t="s">
        <v>472</v>
      </c>
      <c r="O178" s="186" t="s">
        <v>47</v>
      </c>
      <c r="P178" s="183">
        <v>240</v>
      </c>
      <c r="Q178" s="438">
        <v>0</v>
      </c>
      <c r="R178" s="440">
        <v>0</v>
      </c>
    </row>
    <row r="179" spans="8:18" ht="18.75">
      <c r="H179" s="37" t="s">
        <v>585</v>
      </c>
      <c r="I179" s="36">
        <v>27</v>
      </c>
      <c r="J179" s="49">
        <v>3</v>
      </c>
      <c r="K179" s="49">
        <v>14</v>
      </c>
      <c r="L179" s="180" t="s">
        <v>478</v>
      </c>
      <c r="M179" s="181" t="s">
        <v>429</v>
      </c>
      <c r="N179" s="181" t="s">
        <v>463</v>
      </c>
      <c r="O179" s="181" t="s">
        <v>513</v>
      </c>
      <c r="P179" s="31"/>
      <c r="Q179" s="440">
        <f>Q180+Q184+Q188</f>
        <v>137.3</v>
      </c>
      <c r="R179" s="440">
        <f>R180+R184+R188</f>
        <v>98</v>
      </c>
    </row>
    <row r="180" spans="8:18" ht="18.75" hidden="1">
      <c r="H180" s="37" t="s">
        <v>853</v>
      </c>
      <c r="I180" s="36">
        <v>27</v>
      </c>
      <c r="J180" s="49">
        <v>3</v>
      </c>
      <c r="K180" s="49">
        <v>14</v>
      </c>
      <c r="L180" s="180" t="s">
        <v>478</v>
      </c>
      <c r="M180" s="181" t="s">
        <v>429</v>
      </c>
      <c r="N180" s="181" t="s">
        <v>473</v>
      </c>
      <c r="O180" s="181" t="s">
        <v>852</v>
      </c>
      <c r="P180" s="31"/>
      <c r="Q180" s="440">
        <f>Q182</f>
        <v>0</v>
      </c>
      <c r="R180" s="440">
        <f>R182</f>
        <v>0</v>
      </c>
    </row>
    <row r="181" spans="8:18" ht="18.75" hidden="1">
      <c r="H181" s="37" t="s">
        <v>683</v>
      </c>
      <c r="I181" s="36">
        <v>27</v>
      </c>
      <c r="J181" s="49">
        <v>3</v>
      </c>
      <c r="K181" s="49">
        <v>14</v>
      </c>
      <c r="L181" s="180" t="s">
        <v>478</v>
      </c>
      <c r="M181" s="181" t="s">
        <v>429</v>
      </c>
      <c r="N181" s="181" t="s">
        <v>473</v>
      </c>
      <c r="O181" s="181" t="s">
        <v>852</v>
      </c>
      <c r="P181" s="31">
        <v>360</v>
      </c>
      <c r="Q181" s="440">
        <f>Q182</f>
        <v>0</v>
      </c>
      <c r="R181" s="440">
        <f>R182</f>
        <v>0</v>
      </c>
    </row>
    <row r="182" spans="8:18" ht="18.75" hidden="1">
      <c r="H182" s="189" t="s">
        <v>514</v>
      </c>
      <c r="I182" s="187">
        <v>27</v>
      </c>
      <c r="J182" s="185">
        <v>3</v>
      </c>
      <c r="K182" s="185">
        <v>14</v>
      </c>
      <c r="L182" s="191" t="s">
        <v>478</v>
      </c>
      <c r="M182" s="186" t="s">
        <v>429</v>
      </c>
      <c r="N182" s="186" t="s">
        <v>473</v>
      </c>
      <c r="O182" s="186" t="s">
        <v>852</v>
      </c>
      <c r="P182" s="183">
        <v>360</v>
      </c>
      <c r="Q182" s="437">
        <v>0</v>
      </c>
      <c r="R182" s="435">
        <v>0</v>
      </c>
    </row>
    <row r="183" spans="8:18" ht="47.25">
      <c r="H183" s="207" t="s">
        <v>909</v>
      </c>
      <c r="I183" s="22">
        <v>27</v>
      </c>
      <c r="J183" s="23">
        <v>3</v>
      </c>
      <c r="K183" s="23">
        <v>14</v>
      </c>
      <c r="L183" s="24" t="s">
        <v>478</v>
      </c>
      <c r="M183" s="195" t="s">
        <v>429</v>
      </c>
      <c r="N183" s="195" t="s">
        <v>468</v>
      </c>
      <c r="O183" s="195" t="s">
        <v>513</v>
      </c>
      <c r="P183" s="71"/>
      <c r="Q183" s="439">
        <f>Q184+Q188</f>
        <v>137.3</v>
      </c>
      <c r="R183" s="440">
        <f>R184+R188</f>
        <v>98</v>
      </c>
    </row>
    <row r="184" spans="8:18" ht="18.75">
      <c r="H184" s="107" t="s">
        <v>604</v>
      </c>
      <c r="I184" s="36">
        <v>27</v>
      </c>
      <c r="J184" s="49">
        <v>3</v>
      </c>
      <c r="K184" s="49">
        <v>14</v>
      </c>
      <c r="L184" s="49">
        <v>13</v>
      </c>
      <c r="M184" s="181" t="s">
        <v>429</v>
      </c>
      <c r="N184" s="181" t="s">
        <v>468</v>
      </c>
      <c r="O184" s="181" t="s">
        <v>265</v>
      </c>
      <c r="P184" s="31"/>
      <c r="Q184" s="440">
        <f>Q185+Q187</f>
        <v>137.3</v>
      </c>
      <c r="R184" s="440">
        <f>R185+R187</f>
        <v>98</v>
      </c>
    </row>
    <row r="185" spans="8:18" ht="18.75">
      <c r="H185" s="107" t="s">
        <v>611</v>
      </c>
      <c r="I185" s="31">
        <v>27</v>
      </c>
      <c r="J185" s="59">
        <v>3</v>
      </c>
      <c r="K185" s="49">
        <v>14</v>
      </c>
      <c r="L185" s="49">
        <v>13</v>
      </c>
      <c r="M185" s="181" t="s">
        <v>429</v>
      </c>
      <c r="N185" s="181" t="s">
        <v>468</v>
      </c>
      <c r="O185" s="181" t="s">
        <v>265</v>
      </c>
      <c r="P185" s="31">
        <v>240</v>
      </c>
      <c r="Q185" s="440">
        <v>134.3</v>
      </c>
      <c r="R185" s="440">
        <v>95</v>
      </c>
    </row>
    <row r="186" spans="8:18" ht="18.75" hidden="1">
      <c r="H186" s="182" t="s">
        <v>555</v>
      </c>
      <c r="I186" s="188">
        <v>27</v>
      </c>
      <c r="J186" s="194">
        <v>3</v>
      </c>
      <c r="K186" s="185">
        <v>14</v>
      </c>
      <c r="L186" s="185">
        <v>13</v>
      </c>
      <c r="M186" s="186" t="s">
        <v>429</v>
      </c>
      <c r="N186" s="186" t="s">
        <v>468</v>
      </c>
      <c r="O186" s="186" t="s">
        <v>265</v>
      </c>
      <c r="P186" s="183">
        <v>244</v>
      </c>
      <c r="Q186" s="437">
        <f>129.5+40+5-40.3</f>
        <v>134.2</v>
      </c>
      <c r="R186" s="435">
        <v>95</v>
      </c>
    </row>
    <row r="187" spans="8:18" ht="18.75">
      <c r="H187" s="30" t="s">
        <v>683</v>
      </c>
      <c r="I187" s="31">
        <v>27</v>
      </c>
      <c r="J187" s="64">
        <v>3</v>
      </c>
      <c r="K187" s="49">
        <v>14</v>
      </c>
      <c r="L187" s="49">
        <v>13</v>
      </c>
      <c r="M187" s="181" t="s">
        <v>429</v>
      </c>
      <c r="N187" s="181" t="s">
        <v>468</v>
      </c>
      <c r="O187" s="181" t="s">
        <v>265</v>
      </c>
      <c r="P187" s="31">
        <v>360</v>
      </c>
      <c r="Q187" s="440">
        <v>3</v>
      </c>
      <c r="R187" s="440">
        <v>3</v>
      </c>
    </row>
    <row r="188" spans="8:18" ht="31.5" hidden="1">
      <c r="H188" s="408" t="s">
        <v>370</v>
      </c>
      <c r="I188" s="507">
        <v>27</v>
      </c>
      <c r="J188" s="508">
        <v>3</v>
      </c>
      <c r="K188" s="404">
        <v>14</v>
      </c>
      <c r="L188" s="404">
        <v>13</v>
      </c>
      <c r="M188" s="406" t="s">
        <v>429</v>
      </c>
      <c r="N188" s="406" t="s">
        <v>468</v>
      </c>
      <c r="O188" s="406" t="s">
        <v>265</v>
      </c>
      <c r="P188" s="407"/>
      <c r="Q188" s="509">
        <f>Q190</f>
        <v>0</v>
      </c>
      <c r="R188" s="620">
        <f>R190</f>
        <v>0</v>
      </c>
    </row>
    <row r="189" spans="8:18" ht="18.75" hidden="1">
      <c r="H189" s="510" t="s">
        <v>611</v>
      </c>
      <c r="I189" s="407">
        <v>27</v>
      </c>
      <c r="J189" s="508">
        <v>3</v>
      </c>
      <c r="K189" s="404">
        <v>14</v>
      </c>
      <c r="L189" s="404">
        <v>13</v>
      </c>
      <c r="M189" s="406" t="s">
        <v>429</v>
      </c>
      <c r="N189" s="406" t="s">
        <v>468</v>
      </c>
      <c r="O189" s="406" t="s">
        <v>265</v>
      </c>
      <c r="P189" s="407">
        <v>240</v>
      </c>
      <c r="Q189" s="509">
        <f>Q190</f>
        <v>0</v>
      </c>
      <c r="R189" s="620">
        <f>R190</f>
        <v>0</v>
      </c>
    </row>
    <row r="190" spans="8:18" ht="18.75" hidden="1">
      <c r="H190" s="182" t="s">
        <v>555</v>
      </c>
      <c r="I190" s="183">
        <v>27</v>
      </c>
      <c r="J190" s="194">
        <v>3</v>
      </c>
      <c r="K190" s="185">
        <v>14</v>
      </c>
      <c r="L190" s="185">
        <v>13</v>
      </c>
      <c r="M190" s="186" t="s">
        <v>429</v>
      </c>
      <c r="N190" s="186" t="s">
        <v>468</v>
      </c>
      <c r="O190" s="186" t="s">
        <v>265</v>
      </c>
      <c r="P190" s="183">
        <v>244</v>
      </c>
      <c r="Q190" s="437">
        <v>0</v>
      </c>
      <c r="R190" s="435">
        <v>0</v>
      </c>
    </row>
    <row r="191" spans="8:18" ht="18.75" hidden="1">
      <c r="H191" s="37" t="s">
        <v>604</v>
      </c>
      <c r="I191" s="31">
        <v>27</v>
      </c>
      <c r="J191" s="64">
        <v>3</v>
      </c>
      <c r="K191" s="49">
        <v>14</v>
      </c>
      <c r="L191" s="49">
        <v>91</v>
      </c>
      <c r="M191" s="181" t="s">
        <v>433</v>
      </c>
      <c r="N191" s="181" t="s">
        <v>463</v>
      </c>
      <c r="O191" s="181" t="s">
        <v>265</v>
      </c>
      <c r="P191" s="31"/>
      <c r="Q191" s="440">
        <f>Q192</f>
        <v>0</v>
      </c>
      <c r="R191" s="440">
        <f>R192</f>
        <v>0</v>
      </c>
    </row>
    <row r="192" spans="8:18" ht="18.75" hidden="1">
      <c r="H192" s="37" t="s">
        <v>611</v>
      </c>
      <c r="I192" s="31">
        <v>27</v>
      </c>
      <c r="J192" s="64">
        <v>3</v>
      </c>
      <c r="K192" s="49">
        <v>14</v>
      </c>
      <c r="L192" s="49">
        <v>91</v>
      </c>
      <c r="M192" s="181" t="s">
        <v>433</v>
      </c>
      <c r="N192" s="181" t="s">
        <v>463</v>
      </c>
      <c r="O192" s="181" t="s">
        <v>265</v>
      </c>
      <c r="P192" s="31">
        <v>240</v>
      </c>
      <c r="Q192" s="440">
        <v>0</v>
      </c>
      <c r="R192" s="440">
        <v>0</v>
      </c>
    </row>
    <row r="193" spans="8:18" ht="31.5" hidden="1">
      <c r="H193" s="401" t="s">
        <v>370</v>
      </c>
      <c r="I193" s="407">
        <v>27</v>
      </c>
      <c r="J193" s="508">
        <v>3</v>
      </c>
      <c r="K193" s="404">
        <v>14</v>
      </c>
      <c r="L193" s="404">
        <v>91</v>
      </c>
      <c r="M193" s="406" t="s">
        <v>433</v>
      </c>
      <c r="N193" s="406" t="s">
        <v>463</v>
      </c>
      <c r="O193" s="406" t="s">
        <v>265</v>
      </c>
      <c r="P193" s="407"/>
      <c r="Q193" s="511">
        <f>Q194</f>
        <v>0</v>
      </c>
      <c r="R193" s="440">
        <f>R194</f>
        <v>0</v>
      </c>
    </row>
    <row r="194" spans="8:18" ht="18.75" hidden="1">
      <c r="H194" s="401" t="s">
        <v>611</v>
      </c>
      <c r="I194" s="407">
        <v>27</v>
      </c>
      <c r="J194" s="508">
        <v>3</v>
      </c>
      <c r="K194" s="404">
        <v>14</v>
      </c>
      <c r="L194" s="404">
        <v>91</v>
      </c>
      <c r="M194" s="406" t="s">
        <v>433</v>
      </c>
      <c r="N194" s="406" t="s">
        <v>463</v>
      </c>
      <c r="O194" s="406" t="s">
        <v>265</v>
      </c>
      <c r="P194" s="407">
        <v>240</v>
      </c>
      <c r="Q194" s="511">
        <v>0</v>
      </c>
      <c r="R194" s="440">
        <v>0</v>
      </c>
    </row>
    <row r="195" spans="8:18" ht="19.5">
      <c r="H195" s="267" t="s">
        <v>414</v>
      </c>
      <c r="I195" s="273">
        <v>27</v>
      </c>
      <c r="J195" s="275">
        <v>4</v>
      </c>
      <c r="K195" s="269"/>
      <c r="L195" s="270"/>
      <c r="M195" s="271"/>
      <c r="N195" s="271"/>
      <c r="O195" s="271"/>
      <c r="P195" s="273"/>
      <c r="Q195" s="441">
        <f>Q196+Q215+Q252+Q204+Q210</f>
        <v>34099.3</v>
      </c>
      <c r="R195" s="441">
        <f>R196+R215+R252+R204+R210</f>
        <v>32843</v>
      </c>
    </row>
    <row r="196" spans="8:18" ht="19.5" hidden="1">
      <c r="H196" s="276" t="s">
        <v>334</v>
      </c>
      <c r="I196" s="273">
        <v>27</v>
      </c>
      <c r="J196" s="275">
        <v>4</v>
      </c>
      <c r="K196" s="269">
        <v>1</v>
      </c>
      <c r="L196" s="270"/>
      <c r="M196" s="271"/>
      <c r="N196" s="271"/>
      <c r="O196" s="271"/>
      <c r="P196" s="273"/>
      <c r="Q196" s="441">
        <f>Q197</f>
        <v>0</v>
      </c>
      <c r="R196" s="441">
        <f>R197</f>
        <v>0</v>
      </c>
    </row>
    <row r="197" spans="8:18" ht="31.5" hidden="1">
      <c r="H197" s="27" t="s">
        <v>708</v>
      </c>
      <c r="I197" s="31">
        <v>27</v>
      </c>
      <c r="J197" s="32">
        <v>4</v>
      </c>
      <c r="K197" s="49">
        <v>1</v>
      </c>
      <c r="L197" s="180" t="s">
        <v>428</v>
      </c>
      <c r="M197" s="181" t="s">
        <v>433</v>
      </c>
      <c r="N197" s="181" t="s">
        <v>463</v>
      </c>
      <c r="O197" s="181" t="s">
        <v>513</v>
      </c>
      <c r="P197" s="31"/>
      <c r="Q197" s="440">
        <f>Q198</f>
        <v>0</v>
      </c>
      <c r="R197" s="440">
        <f>R198</f>
        <v>0</v>
      </c>
    </row>
    <row r="198" spans="8:18" ht="31.5" hidden="1">
      <c r="H198" s="28" t="s">
        <v>854</v>
      </c>
      <c r="I198" s="34">
        <v>27</v>
      </c>
      <c r="J198" s="32">
        <v>4</v>
      </c>
      <c r="K198" s="49">
        <v>1</v>
      </c>
      <c r="L198" s="180" t="s">
        <v>428</v>
      </c>
      <c r="M198" s="181" t="s">
        <v>433</v>
      </c>
      <c r="N198" s="181" t="s">
        <v>435</v>
      </c>
      <c r="O198" s="181" t="s">
        <v>513</v>
      </c>
      <c r="P198" s="31"/>
      <c r="Q198" s="440">
        <f>Q203+Q201</f>
        <v>0</v>
      </c>
      <c r="R198" s="440">
        <f>R203+R201</f>
        <v>0</v>
      </c>
    </row>
    <row r="199" spans="8:18" ht="18.75" hidden="1">
      <c r="H199" s="96" t="s">
        <v>855</v>
      </c>
      <c r="I199" s="34">
        <v>27</v>
      </c>
      <c r="J199" s="32">
        <v>4</v>
      </c>
      <c r="K199" s="49">
        <v>1</v>
      </c>
      <c r="L199" s="180" t="s">
        <v>428</v>
      </c>
      <c r="M199" s="181" t="s">
        <v>433</v>
      </c>
      <c r="N199" s="181" t="s">
        <v>435</v>
      </c>
      <c r="O199" s="181" t="s">
        <v>856</v>
      </c>
      <c r="P199" s="31"/>
      <c r="Q199" s="440">
        <f>Q201+Q203</f>
        <v>0</v>
      </c>
      <c r="R199" s="440">
        <f>R201+R203</f>
        <v>0</v>
      </c>
    </row>
    <row r="200" spans="8:18" ht="18.75" hidden="1">
      <c r="H200" s="96" t="s">
        <v>611</v>
      </c>
      <c r="I200" s="34">
        <v>27</v>
      </c>
      <c r="J200" s="32">
        <v>4</v>
      </c>
      <c r="K200" s="49">
        <v>1</v>
      </c>
      <c r="L200" s="180" t="s">
        <v>428</v>
      </c>
      <c r="M200" s="181" t="s">
        <v>433</v>
      </c>
      <c r="N200" s="181" t="s">
        <v>435</v>
      </c>
      <c r="O200" s="181" t="s">
        <v>856</v>
      </c>
      <c r="P200" s="31">
        <v>240</v>
      </c>
      <c r="Q200" s="440">
        <f>Q201</f>
        <v>0</v>
      </c>
      <c r="R200" s="440">
        <f>R201</f>
        <v>0</v>
      </c>
    </row>
    <row r="201" spans="8:18" ht="18.75" hidden="1">
      <c r="H201" s="201" t="s">
        <v>555</v>
      </c>
      <c r="I201" s="188">
        <v>27</v>
      </c>
      <c r="J201" s="190">
        <v>4</v>
      </c>
      <c r="K201" s="185">
        <v>1</v>
      </c>
      <c r="L201" s="191" t="s">
        <v>428</v>
      </c>
      <c r="M201" s="186" t="s">
        <v>433</v>
      </c>
      <c r="N201" s="186" t="s">
        <v>435</v>
      </c>
      <c r="O201" s="186" t="s">
        <v>856</v>
      </c>
      <c r="P201" s="187">
        <v>244</v>
      </c>
      <c r="Q201" s="437">
        <v>0</v>
      </c>
      <c r="R201" s="435">
        <v>0</v>
      </c>
    </row>
    <row r="202" spans="8:18" ht="18.75" hidden="1">
      <c r="H202" s="96" t="s">
        <v>613</v>
      </c>
      <c r="I202" s="34">
        <v>27</v>
      </c>
      <c r="J202" s="32">
        <v>4</v>
      </c>
      <c r="K202" s="49">
        <v>1</v>
      </c>
      <c r="L202" s="180" t="s">
        <v>428</v>
      </c>
      <c r="M202" s="181" t="s">
        <v>433</v>
      </c>
      <c r="N202" s="181" t="s">
        <v>435</v>
      </c>
      <c r="O202" s="181" t="s">
        <v>856</v>
      </c>
      <c r="P202" s="36">
        <v>610</v>
      </c>
      <c r="Q202" s="435">
        <f>Q203</f>
        <v>0</v>
      </c>
      <c r="R202" s="435">
        <f>R203</f>
        <v>0</v>
      </c>
    </row>
    <row r="203" spans="8:18" ht="18.75" hidden="1">
      <c r="H203" s="198" t="s">
        <v>415</v>
      </c>
      <c r="I203" s="183">
        <v>27</v>
      </c>
      <c r="J203" s="190">
        <v>4</v>
      </c>
      <c r="K203" s="185">
        <v>1</v>
      </c>
      <c r="L203" s="191" t="s">
        <v>428</v>
      </c>
      <c r="M203" s="186" t="s">
        <v>433</v>
      </c>
      <c r="N203" s="186" t="s">
        <v>435</v>
      </c>
      <c r="O203" s="186" t="s">
        <v>856</v>
      </c>
      <c r="P203" s="187">
        <v>612</v>
      </c>
      <c r="Q203" s="437">
        <v>0</v>
      </c>
      <c r="R203" s="435">
        <v>0</v>
      </c>
    </row>
    <row r="204" spans="8:18" ht="19.5" hidden="1">
      <c r="H204" s="277" t="s">
        <v>599</v>
      </c>
      <c r="I204" s="278">
        <v>27</v>
      </c>
      <c r="J204" s="274">
        <v>4</v>
      </c>
      <c r="K204" s="269">
        <v>5</v>
      </c>
      <c r="L204" s="270"/>
      <c r="M204" s="271"/>
      <c r="N204" s="271"/>
      <c r="O204" s="271"/>
      <c r="P204" s="273"/>
      <c r="Q204" s="442">
        <f>Q205</f>
        <v>0</v>
      </c>
      <c r="R204" s="441">
        <f>R205</f>
        <v>0</v>
      </c>
    </row>
    <row r="205" spans="8:18" ht="31.5" hidden="1">
      <c r="H205" s="28" t="s">
        <v>598</v>
      </c>
      <c r="I205" s="34">
        <v>27</v>
      </c>
      <c r="J205" s="59">
        <v>4</v>
      </c>
      <c r="K205" s="49">
        <v>5</v>
      </c>
      <c r="L205" s="180" t="s">
        <v>605</v>
      </c>
      <c r="M205" s="181" t="s">
        <v>433</v>
      </c>
      <c r="N205" s="181" t="s">
        <v>463</v>
      </c>
      <c r="O205" s="181" t="s">
        <v>513</v>
      </c>
      <c r="P205" s="31"/>
      <c r="Q205" s="439">
        <f>Q206+Q208</f>
        <v>0</v>
      </c>
      <c r="R205" s="440">
        <f>R206+R208</f>
        <v>0</v>
      </c>
    </row>
    <row r="206" spans="8:18" ht="31.5" hidden="1">
      <c r="H206" s="28" t="s">
        <v>607</v>
      </c>
      <c r="I206" s="34">
        <v>27</v>
      </c>
      <c r="J206" s="59">
        <v>4</v>
      </c>
      <c r="K206" s="49">
        <v>5</v>
      </c>
      <c r="L206" s="180" t="s">
        <v>605</v>
      </c>
      <c r="M206" s="181" t="s">
        <v>433</v>
      </c>
      <c r="N206" s="181" t="s">
        <v>435</v>
      </c>
      <c r="O206" s="181" t="s">
        <v>600</v>
      </c>
      <c r="P206" s="31"/>
      <c r="Q206" s="439">
        <f>Q207</f>
        <v>0</v>
      </c>
      <c r="R206" s="440">
        <f>R207</f>
        <v>0</v>
      </c>
    </row>
    <row r="207" spans="8:18" ht="18.75" hidden="1">
      <c r="H207" s="28" t="s">
        <v>611</v>
      </c>
      <c r="I207" s="34">
        <v>27</v>
      </c>
      <c r="J207" s="59">
        <v>4</v>
      </c>
      <c r="K207" s="49">
        <v>5</v>
      </c>
      <c r="L207" s="180" t="s">
        <v>605</v>
      </c>
      <c r="M207" s="181" t="s">
        <v>433</v>
      </c>
      <c r="N207" s="181" t="s">
        <v>435</v>
      </c>
      <c r="O207" s="181" t="s">
        <v>600</v>
      </c>
      <c r="P207" s="31">
        <v>240</v>
      </c>
      <c r="Q207" s="435">
        <v>0</v>
      </c>
      <c r="R207" s="435">
        <v>0</v>
      </c>
    </row>
    <row r="208" spans="8:18" ht="31.5" hidden="1">
      <c r="H208" s="102" t="s">
        <v>606</v>
      </c>
      <c r="I208" s="34">
        <v>27</v>
      </c>
      <c r="J208" s="64">
        <v>4</v>
      </c>
      <c r="K208" s="49">
        <v>5</v>
      </c>
      <c r="L208" s="180" t="s">
        <v>605</v>
      </c>
      <c r="M208" s="181" t="s">
        <v>433</v>
      </c>
      <c r="N208" s="181" t="s">
        <v>435</v>
      </c>
      <c r="O208" s="181" t="s">
        <v>601</v>
      </c>
      <c r="P208" s="36"/>
      <c r="Q208" s="435">
        <f>Q209</f>
        <v>0</v>
      </c>
      <c r="R208" s="435">
        <f>R209</f>
        <v>0</v>
      </c>
    </row>
    <row r="209" spans="8:18" ht="18.75" hidden="1">
      <c r="H209" s="102" t="s">
        <v>611</v>
      </c>
      <c r="I209" s="34">
        <v>27</v>
      </c>
      <c r="J209" s="64">
        <v>4</v>
      </c>
      <c r="K209" s="49">
        <v>5</v>
      </c>
      <c r="L209" s="180" t="s">
        <v>605</v>
      </c>
      <c r="M209" s="181" t="s">
        <v>433</v>
      </c>
      <c r="N209" s="181" t="s">
        <v>435</v>
      </c>
      <c r="O209" s="181" t="s">
        <v>601</v>
      </c>
      <c r="P209" s="36">
        <v>240</v>
      </c>
      <c r="Q209" s="435">
        <v>0</v>
      </c>
      <c r="R209" s="435">
        <v>0</v>
      </c>
    </row>
    <row r="210" spans="8:18" ht="19.5">
      <c r="H210" s="318" t="s">
        <v>269</v>
      </c>
      <c r="I210" s="289">
        <v>27</v>
      </c>
      <c r="J210" s="290">
        <v>4</v>
      </c>
      <c r="K210" s="283">
        <v>8</v>
      </c>
      <c r="L210" s="284"/>
      <c r="M210" s="285"/>
      <c r="N210" s="285"/>
      <c r="O210" s="285"/>
      <c r="P210" s="319"/>
      <c r="Q210" s="434">
        <f>Q211</f>
        <v>569.5000000000001</v>
      </c>
      <c r="R210" s="433">
        <f>R211</f>
        <v>405.9</v>
      </c>
    </row>
    <row r="211" spans="8:18" ht="18.75">
      <c r="H211" s="317" t="s">
        <v>675</v>
      </c>
      <c r="I211" s="62">
        <v>27</v>
      </c>
      <c r="J211" s="224">
        <v>4</v>
      </c>
      <c r="K211" s="23">
        <v>8</v>
      </c>
      <c r="L211" s="24" t="s">
        <v>460</v>
      </c>
      <c r="M211" s="195" t="s">
        <v>433</v>
      </c>
      <c r="N211" s="195" t="s">
        <v>463</v>
      </c>
      <c r="O211" s="195" t="s">
        <v>619</v>
      </c>
      <c r="P211" s="22"/>
      <c r="Q211" s="436">
        <f>Q212+Q214</f>
        <v>569.5000000000001</v>
      </c>
      <c r="R211" s="435">
        <f>R212+R214</f>
        <v>405.9</v>
      </c>
    </row>
    <row r="212" spans="8:18" ht="18.75">
      <c r="H212" s="317" t="s">
        <v>611</v>
      </c>
      <c r="I212" s="62">
        <v>27</v>
      </c>
      <c r="J212" s="224">
        <v>4</v>
      </c>
      <c r="K212" s="23">
        <v>8</v>
      </c>
      <c r="L212" s="24" t="s">
        <v>460</v>
      </c>
      <c r="M212" s="195" t="s">
        <v>433</v>
      </c>
      <c r="N212" s="195" t="s">
        <v>463</v>
      </c>
      <c r="O212" s="195" t="s">
        <v>619</v>
      </c>
      <c r="P212" s="22">
        <v>240</v>
      </c>
      <c r="Q212" s="436">
        <f>Q213</f>
        <v>569.5000000000001</v>
      </c>
      <c r="R212" s="435">
        <v>405.9</v>
      </c>
    </row>
    <row r="213" spans="8:18" ht="18.75" hidden="1">
      <c r="H213" s="201" t="s">
        <v>555</v>
      </c>
      <c r="I213" s="188">
        <v>27</v>
      </c>
      <c r="J213" s="194">
        <v>4</v>
      </c>
      <c r="K213" s="185">
        <v>8</v>
      </c>
      <c r="L213" s="191" t="s">
        <v>460</v>
      </c>
      <c r="M213" s="186" t="s">
        <v>433</v>
      </c>
      <c r="N213" s="186" t="s">
        <v>463</v>
      </c>
      <c r="O213" s="186" t="s">
        <v>619</v>
      </c>
      <c r="P213" s="187">
        <v>244</v>
      </c>
      <c r="Q213" s="437">
        <f>533.7+35.7+0.1</f>
        <v>569.5000000000001</v>
      </c>
      <c r="R213" s="435">
        <v>405.9</v>
      </c>
    </row>
    <row r="214" spans="8:18" ht="47.25" hidden="1">
      <c r="H214" s="326" t="s">
        <v>620</v>
      </c>
      <c r="I214" s="321">
        <v>27</v>
      </c>
      <c r="J214" s="322">
        <v>4</v>
      </c>
      <c r="K214" s="323">
        <v>8</v>
      </c>
      <c r="L214" s="324" t="s">
        <v>460</v>
      </c>
      <c r="M214" s="325" t="s">
        <v>433</v>
      </c>
      <c r="N214" s="325" t="s">
        <v>463</v>
      </c>
      <c r="O214" s="325" t="s">
        <v>619</v>
      </c>
      <c r="P214" s="327">
        <v>814</v>
      </c>
      <c r="Q214" s="443">
        <v>0</v>
      </c>
      <c r="R214" s="435">
        <v>0</v>
      </c>
    </row>
    <row r="215" spans="8:18" ht="19.5">
      <c r="H215" s="276" t="s">
        <v>238</v>
      </c>
      <c r="I215" s="278">
        <v>27</v>
      </c>
      <c r="J215" s="279">
        <v>4</v>
      </c>
      <c r="K215" s="269">
        <v>9</v>
      </c>
      <c r="L215" s="270"/>
      <c r="M215" s="271"/>
      <c r="N215" s="271"/>
      <c r="O215" s="271"/>
      <c r="P215" s="273"/>
      <c r="Q215" s="442">
        <f>Q216</f>
        <v>26407.2</v>
      </c>
      <c r="R215" s="441">
        <f>R216</f>
        <v>25326</v>
      </c>
    </row>
    <row r="216" spans="8:18" ht="31.5">
      <c r="H216" s="30" t="s">
        <v>48</v>
      </c>
      <c r="I216" s="36">
        <v>27</v>
      </c>
      <c r="J216" s="49">
        <v>4</v>
      </c>
      <c r="K216" s="49">
        <v>9</v>
      </c>
      <c r="L216" s="180" t="s">
        <v>468</v>
      </c>
      <c r="M216" s="181" t="s">
        <v>433</v>
      </c>
      <c r="N216" s="181" t="s">
        <v>463</v>
      </c>
      <c r="O216" s="181" t="s">
        <v>513</v>
      </c>
      <c r="P216" s="31"/>
      <c r="Q216" s="440">
        <f>Q217+Q220+Q225+Q228+Q231+Q236+Q239+Q242+Q245</f>
        <v>26407.2</v>
      </c>
      <c r="R216" s="440">
        <f>R217+R220+R225+R228+R231+R236+R239+R242+R245</f>
        <v>25326</v>
      </c>
    </row>
    <row r="217" spans="8:18" ht="18.75">
      <c r="H217" s="37" t="s">
        <v>49</v>
      </c>
      <c r="I217" s="36">
        <v>27</v>
      </c>
      <c r="J217" s="49">
        <v>4</v>
      </c>
      <c r="K217" s="49">
        <v>9</v>
      </c>
      <c r="L217" s="180" t="s">
        <v>468</v>
      </c>
      <c r="M217" s="181" t="s">
        <v>433</v>
      </c>
      <c r="N217" s="181" t="s">
        <v>435</v>
      </c>
      <c r="O217" s="181" t="s">
        <v>513</v>
      </c>
      <c r="P217" s="31"/>
      <c r="Q217" s="440">
        <f>Q218</f>
        <v>10623.599999999999</v>
      </c>
      <c r="R217" s="440">
        <f>R218</f>
        <v>10623.599999999999</v>
      </c>
    </row>
    <row r="218" spans="8:18" ht="31.5">
      <c r="H218" s="37" t="s">
        <v>662</v>
      </c>
      <c r="I218" s="36">
        <v>27</v>
      </c>
      <c r="J218" s="49">
        <v>4</v>
      </c>
      <c r="K218" s="49">
        <v>9</v>
      </c>
      <c r="L218" s="180" t="s">
        <v>468</v>
      </c>
      <c r="M218" s="181" t="s">
        <v>433</v>
      </c>
      <c r="N218" s="181" t="s">
        <v>435</v>
      </c>
      <c r="O218" s="181" t="s">
        <v>261</v>
      </c>
      <c r="P218" s="31"/>
      <c r="Q218" s="440">
        <f>Q219</f>
        <v>10623.599999999999</v>
      </c>
      <c r="R218" s="440">
        <f>R219</f>
        <v>10623.599999999999</v>
      </c>
    </row>
    <row r="219" spans="8:18" ht="18.75">
      <c r="H219" s="37" t="s">
        <v>567</v>
      </c>
      <c r="I219" s="36">
        <v>27</v>
      </c>
      <c r="J219" s="49">
        <v>4</v>
      </c>
      <c r="K219" s="49">
        <v>9</v>
      </c>
      <c r="L219" s="180" t="s">
        <v>468</v>
      </c>
      <c r="M219" s="181" t="s">
        <v>433</v>
      </c>
      <c r="N219" s="181" t="s">
        <v>435</v>
      </c>
      <c r="O219" s="181" t="s">
        <v>261</v>
      </c>
      <c r="P219" s="31">
        <v>540</v>
      </c>
      <c r="Q219" s="440">
        <f>10500+376.8-253.2</f>
        <v>10623.599999999999</v>
      </c>
      <c r="R219" s="440">
        <f>10500+376.8-253.2</f>
        <v>10623.599999999999</v>
      </c>
    </row>
    <row r="220" spans="8:18" ht="18.75">
      <c r="H220" s="37" t="s">
        <v>50</v>
      </c>
      <c r="I220" s="36">
        <v>27</v>
      </c>
      <c r="J220" s="49">
        <v>4</v>
      </c>
      <c r="K220" s="49">
        <v>9</v>
      </c>
      <c r="L220" s="180" t="s">
        <v>468</v>
      </c>
      <c r="M220" s="181" t="s">
        <v>433</v>
      </c>
      <c r="N220" s="181" t="s">
        <v>472</v>
      </c>
      <c r="O220" s="181" t="s">
        <v>513</v>
      </c>
      <c r="P220" s="31"/>
      <c r="Q220" s="440">
        <f>Q221+Q223</f>
        <v>1673.5999999999997</v>
      </c>
      <c r="R220" s="440">
        <f>R221+R223</f>
        <v>1336.2</v>
      </c>
    </row>
    <row r="221" spans="8:18" ht="31.5">
      <c r="H221" s="37" t="s">
        <v>662</v>
      </c>
      <c r="I221" s="36">
        <v>27</v>
      </c>
      <c r="J221" s="49">
        <v>4</v>
      </c>
      <c r="K221" s="49">
        <v>9</v>
      </c>
      <c r="L221" s="180" t="s">
        <v>468</v>
      </c>
      <c r="M221" s="181" t="s">
        <v>433</v>
      </c>
      <c r="N221" s="181" t="s">
        <v>472</v>
      </c>
      <c r="O221" s="181" t="s">
        <v>261</v>
      </c>
      <c r="P221" s="31"/>
      <c r="Q221" s="440">
        <f>Q222</f>
        <v>1673.5999999999997</v>
      </c>
      <c r="R221" s="440">
        <f>R222</f>
        <v>1336.2</v>
      </c>
    </row>
    <row r="222" spans="8:18" ht="18.75">
      <c r="H222" s="37" t="s">
        <v>611</v>
      </c>
      <c r="I222" s="36">
        <v>27</v>
      </c>
      <c r="J222" s="49">
        <v>4</v>
      </c>
      <c r="K222" s="49">
        <v>9</v>
      </c>
      <c r="L222" s="180" t="s">
        <v>468</v>
      </c>
      <c r="M222" s="181" t="s">
        <v>433</v>
      </c>
      <c r="N222" s="181" t="s">
        <v>472</v>
      </c>
      <c r="O222" s="181" t="s">
        <v>261</v>
      </c>
      <c r="P222" s="31">
        <v>240</v>
      </c>
      <c r="Q222" s="440">
        <f>815.3+534.4+0.1+76.6+247.2</f>
        <v>1673.5999999999997</v>
      </c>
      <c r="R222" s="440">
        <v>1336.2</v>
      </c>
    </row>
    <row r="223" spans="8:18" ht="18.75" hidden="1">
      <c r="H223" s="37" t="s">
        <v>711</v>
      </c>
      <c r="I223" s="36">
        <v>27</v>
      </c>
      <c r="J223" s="49">
        <v>4</v>
      </c>
      <c r="K223" s="49">
        <v>9</v>
      </c>
      <c r="L223" s="180" t="s">
        <v>468</v>
      </c>
      <c r="M223" s="181" t="s">
        <v>433</v>
      </c>
      <c r="N223" s="181" t="s">
        <v>472</v>
      </c>
      <c r="O223" s="181" t="s">
        <v>710</v>
      </c>
      <c r="P223" s="31"/>
      <c r="Q223" s="440">
        <f>Q224</f>
        <v>0</v>
      </c>
      <c r="R223" s="440">
        <f>R224</f>
        <v>0</v>
      </c>
    </row>
    <row r="224" spans="8:18" ht="18.75" hidden="1">
      <c r="H224" s="30" t="s">
        <v>611</v>
      </c>
      <c r="I224" s="40">
        <v>27</v>
      </c>
      <c r="J224" s="32">
        <v>4</v>
      </c>
      <c r="K224" s="49">
        <v>9</v>
      </c>
      <c r="L224" s="180" t="s">
        <v>468</v>
      </c>
      <c r="M224" s="181" t="s">
        <v>433</v>
      </c>
      <c r="N224" s="181" t="s">
        <v>472</v>
      </c>
      <c r="O224" s="181" t="s">
        <v>710</v>
      </c>
      <c r="P224" s="31">
        <v>240</v>
      </c>
      <c r="Q224" s="435">
        <v>0</v>
      </c>
      <c r="R224" s="435">
        <v>0</v>
      </c>
    </row>
    <row r="225" spans="8:18" ht="18.75">
      <c r="H225" s="30" t="s">
        <v>864</v>
      </c>
      <c r="I225" s="40">
        <v>27</v>
      </c>
      <c r="J225" s="32">
        <v>4</v>
      </c>
      <c r="K225" s="49">
        <v>9</v>
      </c>
      <c r="L225" s="180" t="s">
        <v>468</v>
      </c>
      <c r="M225" s="181" t="s">
        <v>433</v>
      </c>
      <c r="N225" s="181" t="s">
        <v>473</v>
      </c>
      <c r="O225" s="181" t="s">
        <v>513</v>
      </c>
      <c r="P225" s="31"/>
      <c r="Q225" s="440">
        <f>Q226</f>
        <v>8067.3</v>
      </c>
      <c r="R225" s="440">
        <f>R226</f>
        <v>7323.5</v>
      </c>
    </row>
    <row r="226" spans="8:18" ht="18.75">
      <c r="H226" s="30" t="s">
        <v>711</v>
      </c>
      <c r="I226" s="40">
        <v>27</v>
      </c>
      <c r="J226" s="32">
        <v>4</v>
      </c>
      <c r="K226" s="49">
        <v>9</v>
      </c>
      <c r="L226" s="180" t="s">
        <v>468</v>
      </c>
      <c r="M226" s="181" t="s">
        <v>433</v>
      </c>
      <c r="N226" s="181" t="s">
        <v>473</v>
      </c>
      <c r="O226" s="181" t="s">
        <v>710</v>
      </c>
      <c r="P226" s="31"/>
      <c r="Q226" s="440">
        <f>Q227</f>
        <v>8067.3</v>
      </c>
      <c r="R226" s="440">
        <f>R227</f>
        <v>7323.5</v>
      </c>
    </row>
    <row r="227" spans="8:18" ht="18.75">
      <c r="H227" s="30" t="s">
        <v>611</v>
      </c>
      <c r="I227" s="40">
        <v>27</v>
      </c>
      <c r="J227" s="32">
        <v>4</v>
      </c>
      <c r="K227" s="49">
        <v>9</v>
      </c>
      <c r="L227" s="180" t="s">
        <v>468</v>
      </c>
      <c r="M227" s="181" t="s">
        <v>433</v>
      </c>
      <c r="N227" s="181" t="s">
        <v>473</v>
      </c>
      <c r="O227" s="181" t="s">
        <v>710</v>
      </c>
      <c r="P227" s="31">
        <v>240</v>
      </c>
      <c r="Q227" s="440">
        <v>8067.3</v>
      </c>
      <c r="R227" s="440">
        <v>7323.5</v>
      </c>
    </row>
    <row r="228" spans="8:18" ht="18.75" hidden="1">
      <c r="H228" s="30" t="s">
        <v>51</v>
      </c>
      <c r="I228" s="40">
        <v>27</v>
      </c>
      <c r="J228" s="32">
        <v>4</v>
      </c>
      <c r="K228" s="49">
        <v>9</v>
      </c>
      <c r="L228" s="180" t="s">
        <v>468</v>
      </c>
      <c r="M228" s="181" t="s">
        <v>433</v>
      </c>
      <c r="N228" s="181" t="s">
        <v>437</v>
      </c>
      <c r="O228" s="181" t="s">
        <v>513</v>
      </c>
      <c r="P228" s="31"/>
      <c r="Q228" s="440">
        <f>Q229</f>
        <v>0</v>
      </c>
      <c r="R228" s="440">
        <f>R229</f>
        <v>0</v>
      </c>
    </row>
    <row r="229" spans="8:18" ht="47.25" hidden="1">
      <c r="H229" s="30" t="s">
        <v>902</v>
      </c>
      <c r="I229" s="40">
        <v>27</v>
      </c>
      <c r="J229" s="32">
        <v>4</v>
      </c>
      <c r="K229" s="49">
        <v>9</v>
      </c>
      <c r="L229" s="180" t="s">
        <v>468</v>
      </c>
      <c r="M229" s="181" t="s">
        <v>433</v>
      </c>
      <c r="N229" s="181" t="s">
        <v>437</v>
      </c>
      <c r="O229" s="181" t="s">
        <v>899</v>
      </c>
      <c r="P229" s="31"/>
      <c r="Q229" s="440">
        <f>Q230</f>
        <v>0</v>
      </c>
      <c r="R229" s="440">
        <f>R230</f>
        <v>0</v>
      </c>
    </row>
    <row r="230" spans="8:18" ht="18.75" hidden="1">
      <c r="H230" s="30" t="s">
        <v>567</v>
      </c>
      <c r="I230" s="40">
        <v>27</v>
      </c>
      <c r="J230" s="32">
        <v>4</v>
      </c>
      <c r="K230" s="49">
        <v>9</v>
      </c>
      <c r="L230" s="180" t="s">
        <v>468</v>
      </c>
      <c r="M230" s="181" t="s">
        <v>433</v>
      </c>
      <c r="N230" s="181" t="s">
        <v>437</v>
      </c>
      <c r="O230" s="181" t="s">
        <v>899</v>
      </c>
      <c r="P230" s="31">
        <v>540</v>
      </c>
      <c r="Q230" s="440">
        <f>876.8+23.2+6.4+21+10-937.4</f>
        <v>0</v>
      </c>
      <c r="R230" s="440">
        <f>876.8+23.2+6.4+21+10-937.4</f>
        <v>0</v>
      </c>
    </row>
    <row r="231" spans="8:18" ht="31.5">
      <c r="H231" s="30" t="s">
        <v>52</v>
      </c>
      <c r="I231" s="40">
        <v>27</v>
      </c>
      <c r="J231" s="32">
        <v>4</v>
      </c>
      <c r="K231" s="49">
        <v>9</v>
      </c>
      <c r="L231" s="180" t="s">
        <v>468</v>
      </c>
      <c r="M231" s="181" t="s">
        <v>433</v>
      </c>
      <c r="N231" s="181" t="s">
        <v>475</v>
      </c>
      <c r="O231" s="181" t="s">
        <v>513</v>
      </c>
      <c r="P231" s="31"/>
      <c r="Q231" s="440">
        <f>Q232</f>
        <v>4092.6</v>
      </c>
      <c r="R231" s="440">
        <f>R232</f>
        <v>4092.6</v>
      </c>
    </row>
    <row r="232" spans="8:18" ht="31.5">
      <c r="H232" s="30" t="s">
        <v>53</v>
      </c>
      <c r="I232" s="40">
        <v>27</v>
      </c>
      <c r="J232" s="32">
        <v>4</v>
      </c>
      <c r="K232" s="49">
        <v>9</v>
      </c>
      <c r="L232" s="180" t="s">
        <v>468</v>
      </c>
      <c r="M232" s="181" t="s">
        <v>433</v>
      </c>
      <c r="N232" s="181" t="s">
        <v>475</v>
      </c>
      <c r="O232" s="181" t="s">
        <v>860</v>
      </c>
      <c r="P232" s="31"/>
      <c r="Q232" s="440">
        <f>Q233</f>
        <v>4092.6</v>
      </c>
      <c r="R232" s="440">
        <f>R233</f>
        <v>4092.6</v>
      </c>
    </row>
    <row r="233" spans="8:18" ht="18.75">
      <c r="H233" s="30" t="s">
        <v>54</v>
      </c>
      <c r="I233" s="40">
        <v>27</v>
      </c>
      <c r="J233" s="32">
        <v>4</v>
      </c>
      <c r="K233" s="49">
        <v>9</v>
      </c>
      <c r="L233" s="180" t="s">
        <v>468</v>
      </c>
      <c r="M233" s="181" t="s">
        <v>433</v>
      </c>
      <c r="N233" s="181" t="s">
        <v>475</v>
      </c>
      <c r="O233" s="181" t="s">
        <v>860</v>
      </c>
      <c r="P233" s="31">
        <v>540</v>
      </c>
      <c r="Q233" s="440">
        <f>2061.6+100+1431+250+250</f>
        <v>4092.6</v>
      </c>
      <c r="R233" s="440">
        <f>2061.6+100+1431+250+250</f>
        <v>4092.6</v>
      </c>
    </row>
    <row r="234" spans="8:18" ht="18.75" hidden="1">
      <c r="H234" s="512" t="s">
        <v>711</v>
      </c>
      <c r="I234" s="407">
        <v>27</v>
      </c>
      <c r="J234" s="508">
        <v>4</v>
      </c>
      <c r="K234" s="404">
        <v>9</v>
      </c>
      <c r="L234" s="405" t="s">
        <v>460</v>
      </c>
      <c r="M234" s="406" t="s">
        <v>433</v>
      </c>
      <c r="N234" s="406" t="s">
        <v>463</v>
      </c>
      <c r="O234" s="406" t="s">
        <v>710</v>
      </c>
      <c r="P234" s="407"/>
      <c r="Q234" s="511">
        <f>Q235</f>
        <v>0</v>
      </c>
      <c r="R234" s="440">
        <f>R235</f>
        <v>0</v>
      </c>
    </row>
    <row r="235" spans="8:18" ht="18.75" hidden="1">
      <c r="H235" s="512" t="s">
        <v>611</v>
      </c>
      <c r="I235" s="407">
        <v>27</v>
      </c>
      <c r="J235" s="508">
        <v>4</v>
      </c>
      <c r="K235" s="404">
        <v>9</v>
      </c>
      <c r="L235" s="405" t="s">
        <v>460</v>
      </c>
      <c r="M235" s="406" t="s">
        <v>433</v>
      </c>
      <c r="N235" s="406" t="s">
        <v>463</v>
      </c>
      <c r="O235" s="406" t="s">
        <v>710</v>
      </c>
      <c r="P235" s="407">
        <v>240</v>
      </c>
      <c r="Q235" s="511">
        <v>0</v>
      </c>
      <c r="R235" s="440">
        <v>0</v>
      </c>
    </row>
    <row r="236" spans="8:18" ht="18.75">
      <c r="H236" s="21" t="s">
        <v>55</v>
      </c>
      <c r="I236" s="62">
        <v>27</v>
      </c>
      <c r="J236" s="224">
        <v>4</v>
      </c>
      <c r="K236" s="23">
        <v>9</v>
      </c>
      <c r="L236" s="24" t="s">
        <v>468</v>
      </c>
      <c r="M236" s="195" t="s">
        <v>433</v>
      </c>
      <c r="N236" s="195" t="s">
        <v>441</v>
      </c>
      <c r="O236" s="195" t="s">
        <v>513</v>
      </c>
      <c r="P236" s="71"/>
      <c r="Q236" s="439">
        <f>Q237</f>
        <v>244.9</v>
      </c>
      <c r="R236" s="440">
        <f>R237</f>
        <v>244.9</v>
      </c>
    </row>
    <row r="237" spans="8:18" ht="31.5">
      <c r="H237" s="21" t="s">
        <v>859</v>
      </c>
      <c r="I237" s="62">
        <v>27</v>
      </c>
      <c r="J237" s="224">
        <v>4</v>
      </c>
      <c r="K237" s="23">
        <v>9</v>
      </c>
      <c r="L237" s="24" t="s">
        <v>468</v>
      </c>
      <c r="M237" s="195" t="s">
        <v>433</v>
      </c>
      <c r="N237" s="195" t="s">
        <v>441</v>
      </c>
      <c r="O237" s="195" t="s">
        <v>860</v>
      </c>
      <c r="P237" s="71"/>
      <c r="Q237" s="439">
        <f>Q238</f>
        <v>244.9</v>
      </c>
      <c r="R237" s="440">
        <f>R238</f>
        <v>244.9</v>
      </c>
    </row>
    <row r="238" spans="8:18" ht="18.75">
      <c r="H238" s="21" t="s">
        <v>54</v>
      </c>
      <c r="I238" s="62">
        <v>27</v>
      </c>
      <c r="J238" s="224">
        <v>4</v>
      </c>
      <c r="K238" s="23">
        <v>9</v>
      </c>
      <c r="L238" s="24" t="s">
        <v>468</v>
      </c>
      <c r="M238" s="195" t="s">
        <v>433</v>
      </c>
      <c r="N238" s="195" t="s">
        <v>441</v>
      </c>
      <c r="O238" s="195" t="s">
        <v>860</v>
      </c>
      <c r="P238" s="71">
        <v>540</v>
      </c>
      <c r="Q238" s="439">
        <v>244.9</v>
      </c>
      <c r="R238" s="440">
        <v>244.9</v>
      </c>
    </row>
    <row r="239" spans="8:18" ht="18.75">
      <c r="H239" s="21" t="s">
        <v>56</v>
      </c>
      <c r="I239" s="62">
        <v>27</v>
      </c>
      <c r="J239" s="224">
        <v>4</v>
      </c>
      <c r="K239" s="23">
        <v>9</v>
      </c>
      <c r="L239" s="24" t="s">
        <v>468</v>
      </c>
      <c r="M239" s="195" t="s">
        <v>433</v>
      </c>
      <c r="N239" s="195" t="s">
        <v>432</v>
      </c>
      <c r="O239" s="195" t="s">
        <v>513</v>
      </c>
      <c r="P239" s="71"/>
      <c r="Q239" s="439">
        <f>Q240</f>
        <v>143.8</v>
      </c>
      <c r="R239" s="440">
        <f>R240</f>
        <v>143.8</v>
      </c>
    </row>
    <row r="240" spans="8:18" ht="31.5">
      <c r="H240" s="21" t="s">
        <v>859</v>
      </c>
      <c r="I240" s="62">
        <v>27</v>
      </c>
      <c r="J240" s="224">
        <v>4</v>
      </c>
      <c r="K240" s="23">
        <v>9</v>
      </c>
      <c r="L240" s="24" t="s">
        <v>468</v>
      </c>
      <c r="M240" s="195" t="s">
        <v>433</v>
      </c>
      <c r="N240" s="195" t="s">
        <v>432</v>
      </c>
      <c r="O240" s="195" t="s">
        <v>860</v>
      </c>
      <c r="P240" s="71"/>
      <c r="Q240" s="439">
        <f>Q241</f>
        <v>143.8</v>
      </c>
      <c r="R240" s="440">
        <f>R241</f>
        <v>143.8</v>
      </c>
    </row>
    <row r="241" spans="8:18" ht="18.75">
      <c r="H241" s="21" t="s">
        <v>54</v>
      </c>
      <c r="I241" s="62">
        <v>27</v>
      </c>
      <c r="J241" s="224">
        <v>4</v>
      </c>
      <c r="K241" s="23">
        <v>9</v>
      </c>
      <c r="L241" s="24" t="s">
        <v>468</v>
      </c>
      <c r="M241" s="195" t="s">
        <v>433</v>
      </c>
      <c r="N241" s="195" t="s">
        <v>432</v>
      </c>
      <c r="O241" s="195" t="s">
        <v>860</v>
      </c>
      <c r="P241" s="71">
        <v>540</v>
      </c>
      <c r="Q241" s="439">
        <v>143.8</v>
      </c>
      <c r="R241" s="440">
        <v>143.8</v>
      </c>
    </row>
    <row r="242" spans="8:18" ht="18.75">
      <c r="H242" s="21" t="s">
        <v>57</v>
      </c>
      <c r="I242" s="62">
        <v>27</v>
      </c>
      <c r="J242" s="224">
        <v>4</v>
      </c>
      <c r="K242" s="23">
        <v>9</v>
      </c>
      <c r="L242" s="24" t="s">
        <v>468</v>
      </c>
      <c r="M242" s="195" t="s">
        <v>433</v>
      </c>
      <c r="N242" s="195" t="s">
        <v>428</v>
      </c>
      <c r="O242" s="195" t="s">
        <v>513</v>
      </c>
      <c r="P242" s="71"/>
      <c r="Q242" s="439">
        <f>Q243</f>
        <v>561.4</v>
      </c>
      <c r="R242" s="440">
        <f>R243</f>
        <v>561.4</v>
      </c>
    </row>
    <row r="243" spans="8:18" ht="18.75">
      <c r="H243" s="21" t="s">
        <v>58</v>
      </c>
      <c r="I243" s="62">
        <v>27</v>
      </c>
      <c r="J243" s="224">
        <v>4</v>
      </c>
      <c r="K243" s="23">
        <v>9</v>
      </c>
      <c r="L243" s="24" t="s">
        <v>468</v>
      </c>
      <c r="M243" s="195" t="s">
        <v>433</v>
      </c>
      <c r="N243" s="195" t="s">
        <v>428</v>
      </c>
      <c r="O243" s="195" t="s">
        <v>59</v>
      </c>
      <c r="P243" s="71"/>
      <c r="Q243" s="439">
        <f>Q244</f>
        <v>561.4</v>
      </c>
      <c r="R243" s="440">
        <f>R244</f>
        <v>561.4</v>
      </c>
    </row>
    <row r="244" spans="8:18" ht="18.75">
      <c r="H244" s="21" t="s">
        <v>54</v>
      </c>
      <c r="I244" s="62">
        <v>27</v>
      </c>
      <c r="J244" s="224">
        <v>4</v>
      </c>
      <c r="K244" s="23">
        <v>9</v>
      </c>
      <c r="L244" s="24" t="s">
        <v>468</v>
      </c>
      <c r="M244" s="195" t="s">
        <v>433</v>
      </c>
      <c r="N244" s="195" t="s">
        <v>428</v>
      </c>
      <c r="O244" s="195" t="s">
        <v>59</v>
      </c>
      <c r="P244" s="71">
        <v>540</v>
      </c>
      <c r="Q244" s="439">
        <v>561.4</v>
      </c>
      <c r="R244" s="440">
        <v>561.4</v>
      </c>
    </row>
    <row r="245" spans="8:18" ht="31.5">
      <c r="H245" s="21" t="s">
        <v>60</v>
      </c>
      <c r="I245" s="62">
        <v>27</v>
      </c>
      <c r="J245" s="224">
        <v>4</v>
      </c>
      <c r="K245" s="23">
        <v>9</v>
      </c>
      <c r="L245" s="24" t="s">
        <v>468</v>
      </c>
      <c r="M245" s="195" t="s">
        <v>433</v>
      </c>
      <c r="N245" s="195" t="s">
        <v>464</v>
      </c>
      <c r="O245" s="195" t="s">
        <v>513</v>
      </c>
      <c r="P245" s="71"/>
      <c r="Q245" s="439">
        <f>Q246</f>
        <v>1000</v>
      </c>
      <c r="R245" s="440">
        <f>R246</f>
        <v>1000</v>
      </c>
    </row>
    <row r="246" spans="8:18" ht="18.75">
      <c r="H246" s="21" t="s">
        <v>61</v>
      </c>
      <c r="I246" s="62">
        <v>27</v>
      </c>
      <c r="J246" s="224">
        <v>4</v>
      </c>
      <c r="K246" s="23">
        <v>9</v>
      </c>
      <c r="L246" s="24" t="s">
        <v>468</v>
      </c>
      <c r="M246" s="195" t="s">
        <v>433</v>
      </c>
      <c r="N246" s="195" t="s">
        <v>464</v>
      </c>
      <c r="O246" s="195" t="s">
        <v>62</v>
      </c>
      <c r="P246" s="71"/>
      <c r="Q246" s="439">
        <f>Q247</f>
        <v>1000</v>
      </c>
      <c r="R246" s="440">
        <f>R247</f>
        <v>1000</v>
      </c>
    </row>
    <row r="247" spans="8:18" ht="18.75">
      <c r="H247" s="21" t="s">
        <v>54</v>
      </c>
      <c r="I247" s="62">
        <v>27</v>
      </c>
      <c r="J247" s="224">
        <v>4</v>
      </c>
      <c r="K247" s="23">
        <v>9</v>
      </c>
      <c r="L247" s="24" t="s">
        <v>468</v>
      </c>
      <c r="M247" s="195" t="s">
        <v>433</v>
      </c>
      <c r="N247" s="195" t="s">
        <v>464</v>
      </c>
      <c r="O247" s="195" t="s">
        <v>62</v>
      </c>
      <c r="P247" s="71">
        <v>540</v>
      </c>
      <c r="Q247" s="439">
        <v>1000</v>
      </c>
      <c r="R247" s="440">
        <v>1000</v>
      </c>
    </row>
    <row r="248" spans="8:18" ht="47.25" hidden="1">
      <c r="H248" s="512" t="s">
        <v>902</v>
      </c>
      <c r="I248" s="513">
        <v>27</v>
      </c>
      <c r="J248" s="508">
        <v>4</v>
      </c>
      <c r="K248" s="404">
        <v>9</v>
      </c>
      <c r="L248" s="405" t="s">
        <v>460</v>
      </c>
      <c r="M248" s="406" t="s">
        <v>433</v>
      </c>
      <c r="N248" s="406" t="s">
        <v>463</v>
      </c>
      <c r="O248" s="406" t="s">
        <v>899</v>
      </c>
      <c r="P248" s="407"/>
      <c r="Q248" s="511">
        <f>Q249</f>
        <v>0</v>
      </c>
      <c r="R248" s="440">
        <f>R249</f>
        <v>0</v>
      </c>
    </row>
    <row r="249" spans="8:18" ht="18.75" hidden="1">
      <c r="H249" s="512" t="s">
        <v>567</v>
      </c>
      <c r="I249" s="513">
        <v>27</v>
      </c>
      <c r="J249" s="508">
        <v>4</v>
      </c>
      <c r="K249" s="404">
        <v>9</v>
      </c>
      <c r="L249" s="405" t="s">
        <v>460</v>
      </c>
      <c r="M249" s="406" t="s">
        <v>433</v>
      </c>
      <c r="N249" s="406" t="s">
        <v>463</v>
      </c>
      <c r="O249" s="406" t="s">
        <v>899</v>
      </c>
      <c r="P249" s="407">
        <v>540</v>
      </c>
      <c r="Q249" s="511">
        <v>0</v>
      </c>
      <c r="R249" s="440">
        <v>0</v>
      </c>
    </row>
    <row r="250" spans="8:18" ht="31.5" hidden="1">
      <c r="H250" s="512" t="s">
        <v>63</v>
      </c>
      <c r="I250" s="513">
        <v>27</v>
      </c>
      <c r="J250" s="508">
        <v>4</v>
      </c>
      <c r="K250" s="404">
        <v>9</v>
      </c>
      <c r="L250" s="405" t="s">
        <v>460</v>
      </c>
      <c r="M250" s="406" t="s">
        <v>433</v>
      </c>
      <c r="N250" s="406" t="s">
        <v>463</v>
      </c>
      <c r="O250" s="406" t="s">
        <v>860</v>
      </c>
      <c r="P250" s="407"/>
      <c r="Q250" s="511">
        <f>Q251</f>
        <v>0</v>
      </c>
      <c r="R250" s="440">
        <f>R251</f>
        <v>0</v>
      </c>
    </row>
    <row r="251" spans="8:18" ht="18.75" hidden="1">
      <c r="H251" s="512" t="s">
        <v>567</v>
      </c>
      <c r="I251" s="513">
        <v>27</v>
      </c>
      <c r="J251" s="508">
        <v>4</v>
      </c>
      <c r="K251" s="404">
        <v>9</v>
      </c>
      <c r="L251" s="405" t="s">
        <v>460</v>
      </c>
      <c r="M251" s="406" t="s">
        <v>433</v>
      </c>
      <c r="N251" s="406" t="s">
        <v>463</v>
      </c>
      <c r="O251" s="406" t="s">
        <v>860</v>
      </c>
      <c r="P251" s="407">
        <v>540</v>
      </c>
      <c r="Q251" s="511">
        <v>0</v>
      </c>
      <c r="R251" s="440">
        <v>0</v>
      </c>
    </row>
    <row r="252" spans="8:18" ht="19.5">
      <c r="H252" s="276" t="s">
        <v>413</v>
      </c>
      <c r="I252" s="278">
        <v>27</v>
      </c>
      <c r="J252" s="279">
        <v>4</v>
      </c>
      <c r="K252" s="269">
        <v>12</v>
      </c>
      <c r="L252" s="270"/>
      <c r="M252" s="271"/>
      <c r="N252" s="271"/>
      <c r="O252" s="271"/>
      <c r="P252" s="273"/>
      <c r="Q252" s="441">
        <f>Q253+Q278+Q285</f>
        <v>7122.6</v>
      </c>
      <c r="R252" s="441">
        <f>R253+R278+R285</f>
        <v>7111.1</v>
      </c>
    </row>
    <row r="253" spans="8:18" ht="31.5">
      <c r="H253" s="21" t="s">
        <v>805</v>
      </c>
      <c r="I253" s="62">
        <v>27</v>
      </c>
      <c r="J253" s="29">
        <v>4</v>
      </c>
      <c r="K253" s="23">
        <v>12</v>
      </c>
      <c r="L253" s="24" t="s">
        <v>819</v>
      </c>
      <c r="M253" s="195" t="s">
        <v>433</v>
      </c>
      <c r="N253" s="195" t="s">
        <v>463</v>
      </c>
      <c r="O253" s="195" t="s">
        <v>513</v>
      </c>
      <c r="P253" s="22"/>
      <c r="Q253" s="436">
        <f>Q254+Q267</f>
        <v>1167.7</v>
      </c>
      <c r="R253" s="435">
        <f>R254+R267</f>
        <v>1156.2</v>
      </c>
    </row>
    <row r="254" spans="8:18" ht="31.5">
      <c r="H254" s="88" t="s">
        <v>803</v>
      </c>
      <c r="I254" s="62">
        <v>27</v>
      </c>
      <c r="J254" s="29">
        <v>4</v>
      </c>
      <c r="K254" s="23">
        <v>12</v>
      </c>
      <c r="L254" s="24" t="s">
        <v>819</v>
      </c>
      <c r="M254" s="195" t="s">
        <v>433</v>
      </c>
      <c r="N254" s="195" t="s">
        <v>435</v>
      </c>
      <c r="O254" s="195" t="s">
        <v>513</v>
      </c>
      <c r="P254" s="71"/>
      <c r="Q254" s="439">
        <f>Q255+Q262+Q265+Q260</f>
        <v>1152.9</v>
      </c>
      <c r="R254" s="440">
        <f>R255+R262+R265+R260</f>
        <v>1141.4</v>
      </c>
    </row>
    <row r="255" spans="8:18" ht="18.75">
      <c r="H255" s="88" t="s">
        <v>867</v>
      </c>
      <c r="I255" s="62">
        <v>27</v>
      </c>
      <c r="J255" s="224">
        <v>4</v>
      </c>
      <c r="K255" s="23">
        <v>12</v>
      </c>
      <c r="L255" s="24" t="s">
        <v>819</v>
      </c>
      <c r="M255" s="195" t="s">
        <v>433</v>
      </c>
      <c r="N255" s="195" t="s">
        <v>435</v>
      </c>
      <c r="O255" s="195" t="s">
        <v>866</v>
      </c>
      <c r="P255" s="71"/>
      <c r="Q255" s="439">
        <f>Q256+Q258</f>
        <v>80</v>
      </c>
      <c r="R255" s="440">
        <f>R256+R258</f>
        <v>68.5</v>
      </c>
    </row>
    <row r="256" spans="8:18" ht="18.75">
      <c r="H256" s="28" t="s">
        <v>611</v>
      </c>
      <c r="I256" s="34">
        <v>27</v>
      </c>
      <c r="J256" s="64">
        <v>4</v>
      </c>
      <c r="K256" s="49">
        <v>12</v>
      </c>
      <c r="L256" s="180" t="s">
        <v>819</v>
      </c>
      <c r="M256" s="181" t="s">
        <v>433</v>
      </c>
      <c r="N256" s="181" t="s">
        <v>435</v>
      </c>
      <c r="O256" s="181" t="s">
        <v>866</v>
      </c>
      <c r="P256" s="31">
        <v>240</v>
      </c>
      <c r="Q256" s="440">
        <f>Q257</f>
        <v>10</v>
      </c>
      <c r="R256" s="440">
        <v>8</v>
      </c>
    </row>
    <row r="257" spans="8:18" ht="18.75" hidden="1">
      <c r="H257" s="182" t="s">
        <v>555</v>
      </c>
      <c r="I257" s="188">
        <v>27</v>
      </c>
      <c r="J257" s="194">
        <v>4</v>
      </c>
      <c r="K257" s="185">
        <v>12</v>
      </c>
      <c r="L257" s="191" t="s">
        <v>819</v>
      </c>
      <c r="M257" s="186" t="s">
        <v>433</v>
      </c>
      <c r="N257" s="186" t="s">
        <v>435</v>
      </c>
      <c r="O257" s="186" t="s">
        <v>866</v>
      </c>
      <c r="P257" s="183">
        <v>244</v>
      </c>
      <c r="Q257" s="437">
        <v>10</v>
      </c>
      <c r="R257" s="435">
        <v>8</v>
      </c>
    </row>
    <row r="258" spans="8:18" ht="31.5">
      <c r="H258" s="30" t="s">
        <v>772</v>
      </c>
      <c r="I258" s="34">
        <v>27</v>
      </c>
      <c r="J258" s="59">
        <v>4</v>
      </c>
      <c r="K258" s="49">
        <v>12</v>
      </c>
      <c r="L258" s="180" t="s">
        <v>819</v>
      </c>
      <c r="M258" s="181" t="s">
        <v>433</v>
      </c>
      <c r="N258" s="181" t="s">
        <v>435</v>
      </c>
      <c r="O258" s="181" t="s">
        <v>866</v>
      </c>
      <c r="P258" s="31">
        <v>810</v>
      </c>
      <c r="Q258" s="440">
        <f>Q259</f>
        <v>70</v>
      </c>
      <c r="R258" s="440">
        <v>60.5</v>
      </c>
    </row>
    <row r="259" spans="8:18" ht="18.75" hidden="1">
      <c r="H259" s="182"/>
      <c r="I259" s="188"/>
      <c r="J259" s="184"/>
      <c r="K259" s="185"/>
      <c r="L259" s="191"/>
      <c r="M259" s="186"/>
      <c r="N259" s="186"/>
      <c r="O259" s="186"/>
      <c r="P259" s="183">
        <v>811</v>
      </c>
      <c r="Q259" s="438">
        <v>70</v>
      </c>
      <c r="R259" s="440">
        <v>60.5</v>
      </c>
    </row>
    <row r="260" spans="8:18" ht="31.5">
      <c r="H260" s="30" t="s">
        <v>64</v>
      </c>
      <c r="I260" s="34">
        <v>27</v>
      </c>
      <c r="J260" s="59">
        <v>4</v>
      </c>
      <c r="K260" s="49">
        <v>12</v>
      </c>
      <c r="L260" s="180" t="s">
        <v>819</v>
      </c>
      <c r="M260" s="181" t="s">
        <v>433</v>
      </c>
      <c r="N260" s="181" t="s">
        <v>435</v>
      </c>
      <c r="O260" s="181" t="s">
        <v>65</v>
      </c>
      <c r="P260" s="31"/>
      <c r="Q260" s="440">
        <f>Q261</f>
        <v>782.1</v>
      </c>
      <c r="R260" s="440">
        <f>R261</f>
        <v>782.1</v>
      </c>
    </row>
    <row r="261" spans="8:18" ht="31.5">
      <c r="H261" s="30" t="s">
        <v>772</v>
      </c>
      <c r="I261" s="34">
        <v>27</v>
      </c>
      <c r="J261" s="59">
        <v>4</v>
      </c>
      <c r="K261" s="49">
        <v>12</v>
      </c>
      <c r="L261" s="180" t="s">
        <v>819</v>
      </c>
      <c r="M261" s="181" t="s">
        <v>433</v>
      </c>
      <c r="N261" s="181" t="s">
        <v>435</v>
      </c>
      <c r="O261" s="181" t="s">
        <v>65</v>
      </c>
      <c r="P261" s="31">
        <v>810</v>
      </c>
      <c r="Q261" s="440">
        <f>1000+20-4.3-233.6</f>
        <v>782.1</v>
      </c>
      <c r="R261" s="440">
        <f>1000+20-4.3-233.6</f>
        <v>782.1</v>
      </c>
    </row>
    <row r="262" spans="8:18" ht="18.75">
      <c r="H262" s="30" t="s">
        <v>769</v>
      </c>
      <c r="I262" s="34">
        <v>27</v>
      </c>
      <c r="J262" s="59">
        <v>4</v>
      </c>
      <c r="K262" s="49">
        <v>12</v>
      </c>
      <c r="L262" s="180" t="s">
        <v>819</v>
      </c>
      <c r="M262" s="181" t="s">
        <v>433</v>
      </c>
      <c r="N262" s="181" t="s">
        <v>435</v>
      </c>
      <c r="O262" s="181" t="s">
        <v>767</v>
      </c>
      <c r="P262" s="31"/>
      <c r="Q262" s="440">
        <f>Q263</f>
        <v>290.8</v>
      </c>
      <c r="R262" s="440">
        <f>R263</f>
        <v>290.8</v>
      </c>
    </row>
    <row r="263" spans="8:18" ht="31.5">
      <c r="H263" s="30" t="s">
        <v>772</v>
      </c>
      <c r="I263" s="34">
        <v>27</v>
      </c>
      <c r="J263" s="59">
        <v>4</v>
      </c>
      <c r="K263" s="49">
        <v>12</v>
      </c>
      <c r="L263" s="180" t="s">
        <v>819</v>
      </c>
      <c r="M263" s="181" t="s">
        <v>433</v>
      </c>
      <c r="N263" s="181" t="s">
        <v>435</v>
      </c>
      <c r="O263" s="181" t="s">
        <v>767</v>
      </c>
      <c r="P263" s="31">
        <v>810</v>
      </c>
      <c r="Q263" s="440">
        <f>Q264</f>
        <v>290.8</v>
      </c>
      <c r="R263" s="440">
        <f>R264</f>
        <v>290.8</v>
      </c>
    </row>
    <row r="264" spans="8:18" ht="18.75" hidden="1">
      <c r="H264" s="182"/>
      <c r="I264" s="188"/>
      <c r="J264" s="184"/>
      <c r="K264" s="185"/>
      <c r="L264" s="191"/>
      <c r="M264" s="186"/>
      <c r="N264" s="186"/>
      <c r="O264" s="186"/>
      <c r="P264" s="183">
        <v>811</v>
      </c>
      <c r="Q264" s="438">
        <f>276.3+14.5</f>
        <v>290.8</v>
      </c>
      <c r="R264" s="440">
        <f>276.3+14.5</f>
        <v>290.8</v>
      </c>
    </row>
    <row r="265" spans="8:18" ht="31.5" hidden="1">
      <c r="H265" s="512" t="s">
        <v>770</v>
      </c>
      <c r="I265" s="513">
        <v>27</v>
      </c>
      <c r="J265" s="514">
        <v>4</v>
      </c>
      <c r="K265" s="404">
        <v>12</v>
      </c>
      <c r="L265" s="405" t="s">
        <v>819</v>
      </c>
      <c r="M265" s="406" t="s">
        <v>433</v>
      </c>
      <c r="N265" s="406" t="s">
        <v>435</v>
      </c>
      <c r="O265" s="406" t="s">
        <v>767</v>
      </c>
      <c r="P265" s="407"/>
      <c r="Q265" s="511">
        <f>Q266</f>
        <v>0</v>
      </c>
      <c r="R265" s="440">
        <f>R266</f>
        <v>0</v>
      </c>
    </row>
    <row r="266" spans="8:18" ht="31.5" hidden="1">
      <c r="H266" s="512" t="s">
        <v>772</v>
      </c>
      <c r="I266" s="513">
        <v>27</v>
      </c>
      <c r="J266" s="514">
        <v>4</v>
      </c>
      <c r="K266" s="404">
        <v>12</v>
      </c>
      <c r="L266" s="405" t="s">
        <v>819</v>
      </c>
      <c r="M266" s="406" t="s">
        <v>433</v>
      </c>
      <c r="N266" s="406" t="s">
        <v>435</v>
      </c>
      <c r="O266" s="406" t="s">
        <v>767</v>
      </c>
      <c r="P266" s="407">
        <v>810</v>
      </c>
      <c r="Q266" s="511">
        <v>0</v>
      </c>
      <c r="R266" s="440">
        <v>0</v>
      </c>
    </row>
    <row r="267" spans="8:18" ht="31.5">
      <c r="H267" s="21" t="s">
        <v>804</v>
      </c>
      <c r="I267" s="62">
        <v>27</v>
      </c>
      <c r="J267" s="63">
        <v>4</v>
      </c>
      <c r="K267" s="23">
        <v>12</v>
      </c>
      <c r="L267" s="24" t="s">
        <v>819</v>
      </c>
      <c r="M267" s="195" t="s">
        <v>433</v>
      </c>
      <c r="N267" s="195" t="s">
        <v>472</v>
      </c>
      <c r="O267" s="195" t="s">
        <v>513</v>
      </c>
      <c r="P267" s="71"/>
      <c r="Q267" s="439">
        <f aca="true" t="shared" si="5" ref="Q267:R269">Q268</f>
        <v>14.799999999999997</v>
      </c>
      <c r="R267" s="440">
        <f t="shared" si="5"/>
        <v>14.799999999999997</v>
      </c>
    </row>
    <row r="268" spans="8:18" ht="18.75">
      <c r="H268" s="21" t="s">
        <v>869</v>
      </c>
      <c r="I268" s="62">
        <v>27</v>
      </c>
      <c r="J268" s="63">
        <v>4</v>
      </c>
      <c r="K268" s="23">
        <v>12</v>
      </c>
      <c r="L268" s="24" t="s">
        <v>819</v>
      </c>
      <c r="M268" s="195" t="s">
        <v>433</v>
      </c>
      <c r="N268" s="195" t="s">
        <v>472</v>
      </c>
      <c r="O268" s="195" t="s">
        <v>868</v>
      </c>
      <c r="P268" s="71"/>
      <c r="Q268" s="439">
        <f t="shared" si="5"/>
        <v>14.799999999999997</v>
      </c>
      <c r="R268" s="440">
        <f t="shared" si="5"/>
        <v>14.799999999999997</v>
      </c>
    </row>
    <row r="269" spans="8:18" ht="18.75">
      <c r="H269" s="30" t="s">
        <v>611</v>
      </c>
      <c r="I269" s="34">
        <v>27</v>
      </c>
      <c r="J269" s="59">
        <v>4</v>
      </c>
      <c r="K269" s="49">
        <v>12</v>
      </c>
      <c r="L269" s="180" t="s">
        <v>819</v>
      </c>
      <c r="M269" s="181" t="s">
        <v>433</v>
      </c>
      <c r="N269" s="181" t="s">
        <v>472</v>
      </c>
      <c r="O269" s="181" t="s">
        <v>868</v>
      </c>
      <c r="P269" s="31">
        <v>240</v>
      </c>
      <c r="Q269" s="440">
        <f t="shared" si="5"/>
        <v>14.799999999999997</v>
      </c>
      <c r="R269" s="440">
        <f t="shared" si="5"/>
        <v>14.799999999999997</v>
      </c>
    </row>
    <row r="270" spans="8:18" ht="18.75" hidden="1">
      <c r="H270" s="182"/>
      <c r="I270" s="188"/>
      <c r="J270" s="184"/>
      <c r="K270" s="185"/>
      <c r="L270" s="191"/>
      <c r="M270" s="186"/>
      <c r="N270" s="186"/>
      <c r="O270" s="186"/>
      <c r="P270" s="183">
        <v>244</v>
      </c>
      <c r="Q270" s="438">
        <f>80-65.2</f>
        <v>14.799999999999997</v>
      </c>
      <c r="R270" s="440">
        <f>80-65.2</f>
        <v>14.799999999999997</v>
      </c>
    </row>
    <row r="271" spans="8:18" ht="31.5" hidden="1">
      <c r="H271" s="30" t="s">
        <v>768</v>
      </c>
      <c r="I271" s="34">
        <v>27</v>
      </c>
      <c r="J271" s="59">
        <v>4</v>
      </c>
      <c r="K271" s="49">
        <v>12</v>
      </c>
      <c r="L271" s="180" t="s">
        <v>819</v>
      </c>
      <c r="M271" s="181" t="s">
        <v>433</v>
      </c>
      <c r="N271" s="181" t="s">
        <v>441</v>
      </c>
      <c r="O271" s="181" t="s">
        <v>513</v>
      </c>
      <c r="P271" s="31"/>
      <c r="Q271" s="440">
        <f>Q272+Q275</f>
        <v>0</v>
      </c>
      <c r="R271" s="440">
        <f>R272+R275</f>
        <v>0</v>
      </c>
    </row>
    <row r="272" spans="8:18" ht="18.75" hidden="1">
      <c r="H272" s="30" t="s">
        <v>769</v>
      </c>
      <c r="I272" s="34">
        <v>27</v>
      </c>
      <c r="J272" s="59">
        <v>4</v>
      </c>
      <c r="K272" s="49">
        <v>12</v>
      </c>
      <c r="L272" s="180" t="s">
        <v>819</v>
      </c>
      <c r="M272" s="181" t="s">
        <v>433</v>
      </c>
      <c r="N272" s="181" t="s">
        <v>441</v>
      </c>
      <c r="O272" s="181" t="s">
        <v>766</v>
      </c>
      <c r="P272" s="31"/>
      <c r="Q272" s="440">
        <f>Q273</f>
        <v>0</v>
      </c>
      <c r="R272" s="440">
        <f>R273</f>
        <v>0</v>
      </c>
    </row>
    <row r="273" spans="8:18" ht="31.5" hidden="1">
      <c r="H273" s="30" t="s">
        <v>772</v>
      </c>
      <c r="I273" s="34">
        <v>27</v>
      </c>
      <c r="J273" s="59">
        <v>4</v>
      </c>
      <c r="K273" s="49">
        <v>12</v>
      </c>
      <c r="L273" s="180" t="s">
        <v>819</v>
      </c>
      <c r="M273" s="181" t="s">
        <v>433</v>
      </c>
      <c r="N273" s="181" t="s">
        <v>441</v>
      </c>
      <c r="O273" s="181" t="s">
        <v>766</v>
      </c>
      <c r="P273" s="31">
        <v>810</v>
      </c>
      <c r="Q273" s="440">
        <f>Q274</f>
        <v>0</v>
      </c>
      <c r="R273" s="440">
        <f>R274</f>
        <v>0</v>
      </c>
    </row>
    <row r="274" spans="8:18" ht="47.25" hidden="1">
      <c r="H274" s="182" t="s">
        <v>771</v>
      </c>
      <c r="I274" s="188"/>
      <c r="J274" s="184"/>
      <c r="K274" s="185"/>
      <c r="L274" s="191"/>
      <c r="M274" s="186"/>
      <c r="N274" s="186"/>
      <c r="O274" s="186"/>
      <c r="P274" s="183">
        <v>814</v>
      </c>
      <c r="Q274" s="438">
        <v>0</v>
      </c>
      <c r="R274" s="440">
        <v>0</v>
      </c>
    </row>
    <row r="275" spans="8:18" ht="31.5" hidden="1">
      <c r="H275" s="30" t="s">
        <v>770</v>
      </c>
      <c r="I275" s="34">
        <v>27</v>
      </c>
      <c r="J275" s="59">
        <v>4</v>
      </c>
      <c r="K275" s="49">
        <v>12</v>
      </c>
      <c r="L275" s="180" t="s">
        <v>819</v>
      </c>
      <c r="M275" s="181" t="s">
        <v>433</v>
      </c>
      <c r="N275" s="181" t="s">
        <v>441</v>
      </c>
      <c r="O275" s="181" t="s">
        <v>767</v>
      </c>
      <c r="P275" s="31"/>
      <c r="Q275" s="440">
        <f>Q276</f>
        <v>0</v>
      </c>
      <c r="R275" s="440">
        <f>R276</f>
        <v>0</v>
      </c>
    </row>
    <row r="276" spans="8:18" ht="31.5" hidden="1">
      <c r="H276" s="30" t="s">
        <v>772</v>
      </c>
      <c r="I276" s="34">
        <v>27</v>
      </c>
      <c r="J276" s="59">
        <v>4</v>
      </c>
      <c r="K276" s="49">
        <v>12</v>
      </c>
      <c r="L276" s="180" t="s">
        <v>819</v>
      </c>
      <c r="M276" s="181" t="s">
        <v>433</v>
      </c>
      <c r="N276" s="181" t="s">
        <v>441</v>
      </c>
      <c r="O276" s="181" t="s">
        <v>767</v>
      </c>
      <c r="P276" s="31">
        <v>810</v>
      </c>
      <c r="Q276" s="440">
        <f>Q277</f>
        <v>0</v>
      </c>
      <c r="R276" s="440">
        <f>R277</f>
        <v>0</v>
      </c>
    </row>
    <row r="277" spans="8:18" ht="18.75" hidden="1">
      <c r="H277" s="182"/>
      <c r="I277" s="188"/>
      <c r="J277" s="184"/>
      <c r="K277" s="185"/>
      <c r="L277" s="191"/>
      <c r="M277" s="186"/>
      <c r="N277" s="186"/>
      <c r="O277" s="186"/>
      <c r="P277" s="183">
        <v>814</v>
      </c>
      <c r="Q277" s="438">
        <v>0</v>
      </c>
      <c r="R277" s="440">
        <v>0</v>
      </c>
    </row>
    <row r="278" spans="8:18" ht="31.5" hidden="1">
      <c r="H278" s="204" t="s">
        <v>66</v>
      </c>
      <c r="I278" s="31">
        <v>27</v>
      </c>
      <c r="J278" s="59">
        <v>4</v>
      </c>
      <c r="K278" s="49">
        <v>12</v>
      </c>
      <c r="L278" s="180" t="s">
        <v>428</v>
      </c>
      <c r="M278" s="181" t="s">
        <v>433</v>
      </c>
      <c r="N278" s="181" t="s">
        <v>463</v>
      </c>
      <c r="O278" s="181" t="s">
        <v>513</v>
      </c>
      <c r="P278" s="31"/>
      <c r="Q278" s="440">
        <f>Q279+Q282</f>
        <v>0</v>
      </c>
      <c r="R278" s="440">
        <f>R279+R282</f>
        <v>0</v>
      </c>
    </row>
    <row r="279" spans="8:18" ht="31.5" hidden="1">
      <c r="H279" s="30" t="s">
        <v>67</v>
      </c>
      <c r="I279" s="31">
        <v>27</v>
      </c>
      <c r="J279" s="59">
        <v>4</v>
      </c>
      <c r="K279" s="49">
        <v>12</v>
      </c>
      <c r="L279" s="180" t="s">
        <v>428</v>
      </c>
      <c r="M279" s="181" t="s">
        <v>433</v>
      </c>
      <c r="N279" s="181" t="s">
        <v>435</v>
      </c>
      <c r="O279" s="181" t="s">
        <v>513</v>
      </c>
      <c r="P279" s="31"/>
      <c r="Q279" s="440">
        <f>Q280</f>
        <v>0</v>
      </c>
      <c r="R279" s="440">
        <f>R280</f>
        <v>0</v>
      </c>
    </row>
    <row r="280" spans="8:18" ht="18.75" hidden="1">
      <c r="H280" s="30" t="s">
        <v>46</v>
      </c>
      <c r="I280" s="31">
        <v>27</v>
      </c>
      <c r="J280" s="59">
        <v>4</v>
      </c>
      <c r="K280" s="49">
        <v>12</v>
      </c>
      <c r="L280" s="180" t="s">
        <v>428</v>
      </c>
      <c r="M280" s="181" t="s">
        <v>433</v>
      </c>
      <c r="N280" s="181" t="s">
        <v>435</v>
      </c>
      <c r="O280" s="181" t="s">
        <v>47</v>
      </c>
      <c r="P280" s="31"/>
      <c r="Q280" s="440">
        <f>Q281</f>
        <v>0</v>
      </c>
      <c r="R280" s="440">
        <f>R281</f>
        <v>0</v>
      </c>
    </row>
    <row r="281" spans="8:18" ht="18.75" hidden="1">
      <c r="H281" s="30" t="s">
        <v>611</v>
      </c>
      <c r="I281" s="31">
        <v>27</v>
      </c>
      <c r="J281" s="59">
        <v>4</v>
      </c>
      <c r="K281" s="49">
        <v>12</v>
      </c>
      <c r="L281" s="180" t="s">
        <v>428</v>
      </c>
      <c r="M281" s="181" t="s">
        <v>433</v>
      </c>
      <c r="N281" s="181" t="s">
        <v>435</v>
      </c>
      <c r="O281" s="181" t="s">
        <v>47</v>
      </c>
      <c r="P281" s="31">
        <v>240</v>
      </c>
      <c r="Q281" s="440">
        <v>0</v>
      </c>
      <c r="R281" s="440">
        <v>0</v>
      </c>
    </row>
    <row r="282" spans="8:18" ht="47.25" hidden="1">
      <c r="H282" s="480" t="s">
        <v>68</v>
      </c>
      <c r="I282" s="31">
        <v>27</v>
      </c>
      <c r="J282" s="59">
        <v>4</v>
      </c>
      <c r="K282" s="49">
        <v>12</v>
      </c>
      <c r="L282" s="180" t="s">
        <v>428</v>
      </c>
      <c r="M282" s="181" t="s">
        <v>433</v>
      </c>
      <c r="N282" s="181" t="s">
        <v>472</v>
      </c>
      <c r="O282" s="181" t="s">
        <v>513</v>
      </c>
      <c r="P282" s="31"/>
      <c r="Q282" s="440">
        <f>Q283</f>
        <v>0</v>
      </c>
      <c r="R282" s="440">
        <f>R283</f>
        <v>0</v>
      </c>
    </row>
    <row r="283" spans="8:18" ht="18.75" hidden="1">
      <c r="H283" s="30" t="s">
        <v>46</v>
      </c>
      <c r="I283" s="31">
        <v>27</v>
      </c>
      <c r="J283" s="59">
        <v>4</v>
      </c>
      <c r="K283" s="49">
        <v>12</v>
      </c>
      <c r="L283" s="180" t="s">
        <v>428</v>
      </c>
      <c r="M283" s="181" t="s">
        <v>433</v>
      </c>
      <c r="N283" s="181" t="s">
        <v>472</v>
      </c>
      <c r="O283" s="181" t="s">
        <v>47</v>
      </c>
      <c r="P283" s="31"/>
      <c r="Q283" s="440">
        <f>Q284</f>
        <v>0</v>
      </c>
      <c r="R283" s="440">
        <f>R284</f>
        <v>0</v>
      </c>
    </row>
    <row r="284" spans="8:18" ht="18.75" hidden="1">
      <c r="H284" s="30" t="s">
        <v>611</v>
      </c>
      <c r="I284" s="31">
        <v>27</v>
      </c>
      <c r="J284" s="59">
        <v>4</v>
      </c>
      <c r="K284" s="49">
        <v>12</v>
      </c>
      <c r="L284" s="180" t="s">
        <v>428</v>
      </c>
      <c r="M284" s="181" t="s">
        <v>433</v>
      </c>
      <c r="N284" s="181" t="s">
        <v>472</v>
      </c>
      <c r="O284" s="181" t="s">
        <v>47</v>
      </c>
      <c r="P284" s="31">
        <v>240</v>
      </c>
      <c r="Q284" s="440">
        <v>0</v>
      </c>
      <c r="R284" s="440">
        <v>0</v>
      </c>
    </row>
    <row r="285" spans="8:18" ht="31.5">
      <c r="H285" s="351" t="s">
        <v>791</v>
      </c>
      <c r="I285" s="31">
        <v>27</v>
      </c>
      <c r="J285" s="59">
        <v>4</v>
      </c>
      <c r="K285" s="49">
        <v>12</v>
      </c>
      <c r="L285" s="180" t="s">
        <v>441</v>
      </c>
      <c r="M285" s="181" t="s">
        <v>433</v>
      </c>
      <c r="N285" s="181" t="s">
        <v>463</v>
      </c>
      <c r="O285" s="181" t="s">
        <v>513</v>
      </c>
      <c r="P285" s="31"/>
      <c r="Q285" s="440">
        <f>Q286+Q290+Q294+Q298+Q302+Q308</f>
        <v>5954.900000000001</v>
      </c>
      <c r="R285" s="440">
        <f>R286+R290+R294+R298+R302+R308</f>
        <v>5954.900000000001</v>
      </c>
    </row>
    <row r="286" spans="8:18" ht="47.25">
      <c r="H286" s="193" t="s">
        <v>250</v>
      </c>
      <c r="I286" s="31">
        <v>27</v>
      </c>
      <c r="J286" s="59">
        <v>4</v>
      </c>
      <c r="K286" s="49">
        <v>12</v>
      </c>
      <c r="L286" s="180" t="s">
        <v>441</v>
      </c>
      <c r="M286" s="181" t="s">
        <v>433</v>
      </c>
      <c r="N286" s="181" t="s">
        <v>435</v>
      </c>
      <c r="O286" s="181" t="s">
        <v>513</v>
      </c>
      <c r="P286" s="31"/>
      <c r="Q286" s="440">
        <f>Q289</f>
        <v>122.3</v>
      </c>
      <c r="R286" s="440">
        <f>R289</f>
        <v>122.3</v>
      </c>
    </row>
    <row r="287" spans="8:18" ht="18.75">
      <c r="H287" s="193" t="s">
        <v>870</v>
      </c>
      <c r="I287" s="31">
        <v>27</v>
      </c>
      <c r="J287" s="59">
        <v>4</v>
      </c>
      <c r="K287" s="49">
        <v>12</v>
      </c>
      <c r="L287" s="180" t="s">
        <v>441</v>
      </c>
      <c r="M287" s="181" t="s">
        <v>433</v>
      </c>
      <c r="N287" s="181" t="s">
        <v>435</v>
      </c>
      <c r="O287" s="181" t="s">
        <v>871</v>
      </c>
      <c r="P287" s="31"/>
      <c r="Q287" s="440">
        <f>Q289</f>
        <v>122.3</v>
      </c>
      <c r="R287" s="440">
        <f>R289</f>
        <v>122.3</v>
      </c>
    </row>
    <row r="288" spans="8:18" ht="18.75">
      <c r="H288" s="193" t="s">
        <v>613</v>
      </c>
      <c r="I288" s="31">
        <v>27</v>
      </c>
      <c r="J288" s="59">
        <v>4</v>
      </c>
      <c r="K288" s="49">
        <v>12</v>
      </c>
      <c r="L288" s="180" t="s">
        <v>441</v>
      </c>
      <c r="M288" s="181" t="s">
        <v>433</v>
      </c>
      <c r="N288" s="181" t="s">
        <v>435</v>
      </c>
      <c r="O288" s="181" t="s">
        <v>871</v>
      </c>
      <c r="P288" s="31">
        <v>610</v>
      </c>
      <c r="Q288" s="440">
        <f>Q289</f>
        <v>122.3</v>
      </c>
      <c r="R288" s="440">
        <f>R289</f>
        <v>122.3</v>
      </c>
    </row>
    <row r="289" spans="8:18" ht="18.75" hidden="1">
      <c r="H289" s="182" t="s">
        <v>560</v>
      </c>
      <c r="I289" s="183">
        <v>27</v>
      </c>
      <c r="J289" s="184">
        <v>4</v>
      </c>
      <c r="K289" s="185">
        <v>12</v>
      </c>
      <c r="L289" s="191" t="s">
        <v>441</v>
      </c>
      <c r="M289" s="186" t="s">
        <v>433</v>
      </c>
      <c r="N289" s="186" t="s">
        <v>435</v>
      </c>
      <c r="O289" s="186" t="s">
        <v>871</v>
      </c>
      <c r="P289" s="183">
        <v>612</v>
      </c>
      <c r="Q289" s="437">
        <v>122.3</v>
      </c>
      <c r="R289" s="435">
        <v>122.3</v>
      </c>
    </row>
    <row r="290" spans="8:18" ht="18.75">
      <c r="H290" s="30" t="s">
        <v>595</v>
      </c>
      <c r="I290" s="34">
        <v>27</v>
      </c>
      <c r="J290" s="59">
        <v>4</v>
      </c>
      <c r="K290" s="49">
        <v>12</v>
      </c>
      <c r="L290" s="180" t="s">
        <v>441</v>
      </c>
      <c r="M290" s="181" t="s">
        <v>433</v>
      </c>
      <c r="N290" s="181" t="s">
        <v>472</v>
      </c>
      <c r="O290" s="181" t="s">
        <v>513</v>
      </c>
      <c r="P290" s="31"/>
      <c r="Q290" s="440">
        <f>Q293</f>
        <v>77.7</v>
      </c>
      <c r="R290" s="440">
        <f>R293</f>
        <v>77.7</v>
      </c>
    </row>
    <row r="291" spans="8:18" ht="18.75">
      <c r="H291" s="378" t="s">
        <v>870</v>
      </c>
      <c r="I291" s="31">
        <v>27</v>
      </c>
      <c r="J291" s="59">
        <v>4</v>
      </c>
      <c r="K291" s="49">
        <v>12</v>
      </c>
      <c r="L291" s="180" t="s">
        <v>441</v>
      </c>
      <c r="M291" s="181" t="s">
        <v>433</v>
      </c>
      <c r="N291" s="181" t="s">
        <v>472</v>
      </c>
      <c r="O291" s="181" t="s">
        <v>871</v>
      </c>
      <c r="P291" s="31"/>
      <c r="Q291" s="440">
        <f>Q293</f>
        <v>77.7</v>
      </c>
      <c r="R291" s="440">
        <f>R293</f>
        <v>77.7</v>
      </c>
    </row>
    <row r="292" spans="8:18" ht="18.75">
      <c r="H292" s="379" t="s">
        <v>613</v>
      </c>
      <c r="I292" s="34">
        <v>27</v>
      </c>
      <c r="J292" s="59">
        <v>4</v>
      </c>
      <c r="K292" s="49">
        <v>12</v>
      </c>
      <c r="L292" s="180" t="s">
        <v>441</v>
      </c>
      <c r="M292" s="181" t="s">
        <v>433</v>
      </c>
      <c r="N292" s="181" t="s">
        <v>472</v>
      </c>
      <c r="O292" s="181" t="s">
        <v>871</v>
      </c>
      <c r="P292" s="31">
        <v>610</v>
      </c>
      <c r="Q292" s="440">
        <f>Q293</f>
        <v>77.7</v>
      </c>
      <c r="R292" s="440">
        <f>R293</f>
        <v>77.7</v>
      </c>
    </row>
    <row r="293" spans="8:18" ht="18.75" hidden="1">
      <c r="H293" s="182" t="s">
        <v>415</v>
      </c>
      <c r="I293" s="188">
        <v>27</v>
      </c>
      <c r="J293" s="184">
        <v>4</v>
      </c>
      <c r="K293" s="185">
        <v>12</v>
      </c>
      <c r="L293" s="191" t="s">
        <v>441</v>
      </c>
      <c r="M293" s="186" t="s">
        <v>433</v>
      </c>
      <c r="N293" s="186" t="s">
        <v>472</v>
      </c>
      <c r="O293" s="186" t="s">
        <v>871</v>
      </c>
      <c r="P293" s="183">
        <v>612</v>
      </c>
      <c r="Q293" s="437">
        <f>27.7+50</f>
        <v>77.7</v>
      </c>
      <c r="R293" s="435">
        <f>27.7+50</f>
        <v>77.7</v>
      </c>
    </row>
    <row r="294" spans="8:18" ht="18.75" hidden="1">
      <c r="H294" s="30" t="s">
        <v>596</v>
      </c>
      <c r="I294" s="34">
        <v>27</v>
      </c>
      <c r="J294" s="59">
        <v>4</v>
      </c>
      <c r="K294" s="49">
        <v>12</v>
      </c>
      <c r="L294" s="180" t="s">
        <v>441</v>
      </c>
      <c r="M294" s="181" t="s">
        <v>433</v>
      </c>
      <c r="N294" s="181" t="s">
        <v>473</v>
      </c>
      <c r="O294" s="181" t="s">
        <v>513</v>
      </c>
      <c r="P294" s="31"/>
      <c r="Q294" s="435">
        <f>Q295</f>
        <v>0</v>
      </c>
      <c r="R294" s="435">
        <f>R295</f>
        <v>0</v>
      </c>
    </row>
    <row r="295" spans="8:18" ht="18.75" hidden="1">
      <c r="H295" s="378" t="s">
        <v>69</v>
      </c>
      <c r="I295" s="31">
        <v>27</v>
      </c>
      <c r="J295" s="59">
        <v>4</v>
      </c>
      <c r="K295" s="49">
        <v>12</v>
      </c>
      <c r="L295" s="180" t="s">
        <v>441</v>
      </c>
      <c r="M295" s="181" t="s">
        <v>433</v>
      </c>
      <c r="N295" s="181" t="s">
        <v>473</v>
      </c>
      <c r="O295" s="181" t="s">
        <v>871</v>
      </c>
      <c r="P295" s="31"/>
      <c r="Q295" s="435">
        <f>Q297</f>
        <v>0</v>
      </c>
      <c r="R295" s="435">
        <f>R297</f>
        <v>0</v>
      </c>
    </row>
    <row r="296" spans="8:18" ht="18.75" hidden="1">
      <c r="H296" s="379" t="s">
        <v>611</v>
      </c>
      <c r="I296" s="34">
        <v>27</v>
      </c>
      <c r="J296" s="59">
        <v>4</v>
      </c>
      <c r="K296" s="49">
        <v>12</v>
      </c>
      <c r="L296" s="180" t="s">
        <v>441</v>
      </c>
      <c r="M296" s="181" t="s">
        <v>433</v>
      </c>
      <c r="N296" s="181" t="s">
        <v>473</v>
      </c>
      <c r="O296" s="181" t="s">
        <v>871</v>
      </c>
      <c r="P296" s="31">
        <v>240</v>
      </c>
      <c r="Q296" s="435">
        <f>Q297</f>
        <v>0</v>
      </c>
      <c r="R296" s="435">
        <f>R297</f>
        <v>0</v>
      </c>
    </row>
    <row r="297" spans="8:18" ht="18.75" hidden="1">
      <c r="H297" s="182" t="s">
        <v>514</v>
      </c>
      <c r="I297" s="188">
        <v>27</v>
      </c>
      <c r="J297" s="184">
        <v>4</v>
      </c>
      <c r="K297" s="185">
        <v>12</v>
      </c>
      <c r="L297" s="191" t="s">
        <v>441</v>
      </c>
      <c r="M297" s="186" t="s">
        <v>433</v>
      </c>
      <c r="N297" s="186" t="s">
        <v>473</v>
      </c>
      <c r="O297" s="186" t="s">
        <v>871</v>
      </c>
      <c r="P297" s="183">
        <v>244</v>
      </c>
      <c r="Q297" s="437"/>
      <c r="R297" s="435"/>
    </row>
    <row r="298" spans="8:18" ht="31.5" hidden="1">
      <c r="H298" s="30" t="s">
        <v>350</v>
      </c>
      <c r="I298" s="34">
        <v>27</v>
      </c>
      <c r="J298" s="59">
        <v>4</v>
      </c>
      <c r="K298" s="49">
        <v>12</v>
      </c>
      <c r="L298" s="180" t="s">
        <v>441</v>
      </c>
      <c r="M298" s="181" t="s">
        <v>433</v>
      </c>
      <c r="N298" s="181" t="s">
        <v>468</v>
      </c>
      <c r="O298" s="181" t="s">
        <v>513</v>
      </c>
      <c r="P298" s="31"/>
      <c r="Q298" s="440">
        <f>Q299</f>
        <v>0</v>
      </c>
      <c r="R298" s="440">
        <f>R299</f>
        <v>0</v>
      </c>
    </row>
    <row r="299" spans="8:18" ht="18.75" hidden="1">
      <c r="H299" s="30" t="s">
        <v>870</v>
      </c>
      <c r="I299" s="34">
        <v>27</v>
      </c>
      <c r="J299" s="59">
        <v>4</v>
      </c>
      <c r="K299" s="49">
        <v>12</v>
      </c>
      <c r="L299" s="180" t="s">
        <v>441</v>
      </c>
      <c r="M299" s="181" t="s">
        <v>433</v>
      </c>
      <c r="N299" s="181" t="s">
        <v>468</v>
      </c>
      <c r="O299" s="181" t="s">
        <v>871</v>
      </c>
      <c r="P299" s="31"/>
      <c r="Q299" s="440">
        <f>Q301</f>
        <v>0</v>
      </c>
      <c r="R299" s="440">
        <f>R301</f>
        <v>0</v>
      </c>
    </row>
    <row r="300" spans="8:18" ht="18.75" hidden="1">
      <c r="H300" s="30" t="s">
        <v>613</v>
      </c>
      <c r="I300" s="34">
        <v>27</v>
      </c>
      <c r="J300" s="59">
        <v>4</v>
      </c>
      <c r="K300" s="49">
        <v>12</v>
      </c>
      <c r="L300" s="180" t="s">
        <v>441</v>
      </c>
      <c r="M300" s="181" t="s">
        <v>433</v>
      </c>
      <c r="N300" s="181" t="s">
        <v>468</v>
      </c>
      <c r="O300" s="181" t="s">
        <v>871</v>
      </c>
      <c r="P300" s="31">
        <v>610</v>
      </c>
      <c r="Q300" s="440">
        <f>Q301</f>
        <v>0</v>
      </c>
      <c r="R300" s="440">
        <f>R301</f>
        <v>0</v>
      </c>
    </row>
    <row r="301" spans="8:18" ht="18.75" hidden="1">
      <c r="H301" s="182" t="s">
        <v>415</v>
      </c>
      <c r="I301" s="188">
        <v>27</v>
      </c>
      <c r="J301" s="184">
        <v>4</v>
      </c>
      <c r="K301" s="185">
        <v>12</v>
      </c>
      <c r="L301" s="191" t="s">
        <v>441</v>
      </c>
      <c r="M301" s="186" t="s">
        <v>433</v>
      </c>
      <c r="N301" s="186" t="s">
        <v>468</v>
      </c>
      <c r="O301" s="186" t="s">
        <v>871</v>
      </c>
      <c r="P301" s="183">
        <v>612</v>
      </c>
      <c r="Q301" s="437">
        <v>0</v>
      </c>
      <c r="R301" s="435">
        <v>0</v>
      </c>
    </row>
    <row r="302" spans="8:18" ht="18.75">
      <c r="H302" s="30" t="s">
        <v>597</v>
      </c>
      <c r="I302" s="34">
        <v>27</v>
      </c>
      <c r="J302" s="59">
        <v>4</v>
      </c>
      <c r="K302" s="49">
        <v>12</v>
      </c>
      <c r="L302" s="180" t="s">
        <v>441</v>
      </c>
      <c r="M302" s="181" t="s">
        <v>433</v>
      </c>
      <c r="N302" s="181" t="s">
        <v>437</v>
      </c>
      <c r="O302" s="181" t="s">
        <v>513</v>
      </c>
      <c r="P302" s="31"/>
      <c r="Q302" s="440">
        <f>Q303+Q306</f>
        <v>5704.900000000001</v>
      </c>
      <c r="R302" s="440">
        <f>R303+R306</f>
        <v>5704.900000000001</v>
      </c>
    </row>
    <row r="303" spans="8:18" ht="18.75">
      <c r="H303" s="30" t="s">
        <v>870</v>
      </c>
      <c r="I303" s="34">
        <v>27</v>
      </c>
      <c r="J303" s="59">
        <v>4</v>
      </c>
      <c r="K303" s="49">
        <v>12</v>
      </c>
      <c r="L303" s="180" t="s">
        <v>441</v>
      </c>
      <c r="M303" s="181" t="s">
        <v>433</v>
      </c>
      <c r="N303" s="181" t="s">
        <v>437</v>
      </c>
      <c r="O303" s="181" t="s">
        <v>871</v>
      </c>
      <c r="P303" s="31"/>
      <c r="Q303" s="440">
        <f>Q304</f>
        <v>4771.900000000001</v>
      </c>
      <c r="R303" s="440">
        <f>R304</f>
        <v>4771.900000000001</v>
      </c>
    </row>
    <row r="304" spans="8:18" ht="18.75">
      <c r="H304" s="30" t="s">
        <v>613</v>
      </c>
      <c r="I304" s="34">
        <v>27</v>
      </c>
      <c r="J304" s="59">
        <v>4</v>
      </c>
      <c r="K304" s="49">
        <v>12</v>
      </c>
      <c r="L304" s="180" t="s">
        <v>441</v>
      </c>
      <c r="M304" s="181" t="s">
        <v>433</v>
      </c>
      <c r="N304" s="181" t="s">
        <v>437</v>
      </c>
      <c r="O304" s="181" t="s">
        <v>871</v>
      </c>
      <c r="P304" s="31">
        <v>610</v>
      </c>
      <c r="Q304" s="440">
        <f>Q305</f>
        <v>4771.900000000001</v>
      </c>
      <c r="R304" s="440">
        <f>R305</f>
        <v>4771.900000000001</v>
      </c>
    </row>
    <row r="305" spans="8:18" ht="47.25" hidden="1">
      <c r="H305" s="182" t="s">
        <v>412</v>
      </c>
      <c r="I305" s="188">
        <v>27</v>
      </c>
      <c r="J305" s="184">
        <v>4</v>
      </c>
      <c r="K305" s="185">
        <v>12</v>
      </c>
      <c r="L305" s="191" t="s">
        <v>441</v>
      </c>
      <c r="M305" s="186" t="s">
        <v>433</v>
      </c>
      <c r="N305" s="186" t="s">
        <v>437</v>
      </c>
      <c r="O305" s="186" t="s">
        <v>871</v>
      </c>
      <c r="P305" s="183">
        <v>611</v>
      </c>
      <c r="Q305" s="437">
        <f>4860.6+11.3-100</f>
        <v>4771.900000000001</v>
      </c>
      <c r="R305" s="435">
        <f>4860.6+11.3-100</f>
        <v>4771.900000000001</v>
      </c>
    </row>
    <row r="306" spans="8:18" ht="18.75">
      <c r="H306" s="30" t="s">
        <v>38</v>
      </c>
      <c r="I306" s="34">
        <v>27</v>
      </c>
      <c r="J306" s="59">
        <v>4</v>
      </c>
      <c r="K306" s="49">
        <v>12</v>
      </c>
      <c r="L306" s="180" t="s">
        <v>441</v>
      </c>
      <c r="M306" s="181" t="s">
        <v>433</v>
      </c>
      <c r="N306" s="181" t="s">
        <v>437</v>
      </c>
      <c r="O306" s="181" t="s">
        <v>39</v>
      </c>
      <c r="P306" s="31"/>
      <c r="Q306" s="435">
        <f>Q307</f>
        <v>933</v>
      </c>
      <c r="R306" s="435">
        <f>R307</f>
        <v>933</v>
      </c>
    </row>
    <row r="307" spans="8:18" ht="18.75">
      <c r="H307" s="30" t="s">
        <v>613</v>
      </c>
      <c r="I307" s="34">
        <v>27</v>
      </c>
      <c r="J307" s="59">
        <v>4</v>
      </c>
      <c r="K307" s="49">
        <v>12</v>
      </c>
      <c r="L307" s="180" t="s">
        <v>441</v>
      </c>
      <c r="M307" s="181" t="s">
        <v>433</v>
      </c>
      <c r="N307" s="181" t="s">
        <v>437</v>
      </c>
      <c r="O307" s="181" t="s">
        <v>39</v>
      </c>
      <c r="P307" s="31">
        <v>610</v>
      </c>
      <c r="Q307" s="435">
        <f>287.5+8.9+636.6</f>
        <v>933</v>
      </c>
      <c r="R307" s="435">
        <f>287.5+8.9+636.6</f>
        <v>933</v>
      </c>
    </row>
    <row r="308" spans="8:18" ht="31.5">
      <c r="H308" s="30" t="s">
        <v>70</v>
      </c>
      <c r="I308" s="34">
        <v>27</v>
      </c>
      <c r="J308" s="59">
        <v>4</v>
      </c>
      <c r="K308" s="49">
        <v>12</v>
      </c>
      <c r="L308" s="180" t="s">
        <v>441</v>
      </c>
      <c r="M308" s="181" t="s">
        <v>433</v>
      </c>
      <c r="N308" s="181" t="s">
        <v>441</v>
      </c>
      <c r="O308" s="181" t="s">
        <v>513</v>
      </c>
      <c r="P308" s="31"/>
      <c r="Q308" s="440">
        <f>Q309</f>
        <v>50</v>
      </c>
      <c r="R308" s="440">
        <f>R309</f>
        <v>50</v>
      </c>
    </row>
    <row r="309" spans="8:18" ht="18.75">
      <c r="H309" s="30" t="s">
        <v>870</v>
      </c>
      <c r="I309" s="34">
        <v>27</v>
      </c>
      <c r="J309" s="59">
        <v>4</v>
      </c>
      <c r="K309" s="49">
        <v>12</v>
      </c>
      <c r="L309" s="180" t="s">
        <v>441</v>
      </c>
      <c r="M309" s="181" t="s">
        <v>433</v>
      </c>
      <c r="N309" s="181" t="s">
        <v>441</v>
      </c>
      <c r="O309" s="181" t="s">
        <v>871</v>
      </c>
      <c r="P309" s="31"/>
      <c r="Q309" s="440">
        <f>Q310</f>
        <v>50</v>
      </c>
      <c r="R309" s="440">
        <f>R310</f>
        <v>50</v>
      </c>
    </row>
    <row r="310" spans="8:18" ht="18.75">
      <c r="H310" s="30" t="s">
        <v>613</v>
      </c>
      <c r="I310" s="34">
        <v>27</v>
      </c>
      <c r="J310" s="59">
        <v>4</v>
      </c>
      <c r="K310" s="49">
        <v>12</v>
      </c>
      <c r="L310" s="180" t="s">
        <v>441</v>
      </c>
      <c r="M310" s="181" t="s">
        <v>433</v>
      </c>
      <c r="N310" s="181" t="s">
        <v>441</v>
      </c>
      <c r="O310" s="181" t="s">
        <v>871</v>
      </c>
      <c r="P310" s="31">
        <v>610</v>
      </c>
      <c r="Q310" s="440">
        <v>50</v>
      </c>
      <c r="R310" s="440">
        <v>50</v>
      </c>
    </row>
    <row r="311" spans="8:18" ht="18.75" hidden="1">
      <c r="H311" s="30" t="s">
        <v>870</v>
      </c>
      <c r="I311" s="34">
        <v>27</v>
      </c>
      <c r="J311" s="59">
        <v>4</v>
      </c>
      <c r="K311" s="49">
        <v>12</v>
      </c>
      <c r="L311" s="180" t="s">
        <v>460</v>
      </c>
      <c r="M311" s="181" t="s">
        <v>433</v>
      </c>
      <c r="N311" s="181" t="s">
        <v>463</v>
      </c>
      <c r="O311" s="181" t="s">
        <v>871</v>
      </c>
      <c r="P311" s="31"/>
      <c r="Q311" s="440">
        <f>Q312</f>
        <v>0</v>
      </c>
      <c r="R311" s="440">
        <f>R312</f>
        <v>0</v>
      </c>
    </row>
    <row r="312" spans="8:18" ht="18.75" hidden="1">
      <c r="H312" s="30" t="s">
        <v>613</v>
      </c>
      <c r="I312" s="34">
        <v>27</v>
      </c>
      <c r="J312" s="59">
        <v>4</v>
      </c>
      <c r="K312" s="49">
        <v>12</v>
      </c>
      <c r="L312" s="180" t="s">
        <v>460</v>
      </c>
      <c r="M312" s="181" t="s">
        <v>433</v>
      </c>
      <c r="N312" s="181" t="s">
        <v>463</v>
      </c>
      <c r="O312" s="181" t="s">
        <v>871</v>
      </c>
      <c r="P312" s="31">
        <v>610</v>
      </c>
      <c r="Q312" s="440">
        <v>0</v>
      </c>
      <c r="R312" s="440">
        <v>0</v>
      </c>
    </row>
    <row r="313" spans="8:18" ht="18.75" hidden="1">
      <c r="H313" s="30" t="s">
        <v>867</v>
      </c>
      <c r="I313" s="34">
        <v>27</v>
      </c>
      <c r="J313" s="59">
        <v>4</v>
      </c>
      <c r="K313" s="49">
        <v>12</v>
      </c>
      <c r="L313" s="180" t="s">
        <v>460</v>
      </c>
      <c r="M313" s="181" t="s">
        <v>433</v>
      </c>
      <c r="N313" s="181" t="s">
        <v>463</v>
      </c>
      <c r="O313" s="181" t="s">
        <v>866</v>
      </c>
      <c r="P313" s="31"/>
      <c r="Q313" s="440">
        <f>Q314</f>
        <v>0</v>
      </c>
      <c r="R313" s="440">
        <f>R314</f>
        <v>0</v>
      </c>
    </row>
    <row r="314" spans="8:18" ht="18.75" hidden="1">
      <c r="H314" s="30" t="s">
        <v>611</v>
      </c>
      <c r="I314" s="34">
        <v>27</v>
      </c>
      <c r="J314" s="59">
        <v>4</v>
      </c>
      <c r="K314" s="49">
        <v>12</v>
      </c>
      <c r="L314" s="180" t="s">
        <v>460</v>
      </c>
      <c r="M314" s="181" t="s">
        <v>433</v>
      </c>
      <c r="N314" s="181" t="s">
        <v>463</v>
      </c>
      <c r="O314" s="181" t="s">
        <v>866</v>
      </c>
      <c r="P314" s="31">
        <v>240</v>
      </c>
      <c r="Q314" s="440">
        <v>0</v>
      </c>
      <c r="R314" s="440">
        <v>0</v>
      </c>
    </row>
    <row r="315" spans="8:18" ht="18.75" hidden="1">
      <c r="H315" s="30" t="s">
        <v>869</v>
      </c>
      <c r="I315" s="34">
        <v>27</v>
      </c>
      <c r="J315" s="59">
        <v>4</v>
      </c>
      <c r="K315" s="49">
        <v>12</v>
      </c>
      <c r="L315" s="180" t="s">
        <v>460</v>
      </c>
      <c r="M315" s="181" t="s">
        <v>433</v>
      </c>
      <c r="N315" s="181" t="s">
        <v>463</v>
      </c>
      <c r="O315" s="181" t="s">
        <v>868</v>
      </c>
      <c r="P315" s="31"/>
      <c r="Q315" s="440">
        <f>Q316</f>
        <v>0</v>
      </c>
      <c r="R315" s="440">
        <f>R316</f>
        <v>0</v>
      </c>
    </row>
    <row r="316" spans="8:18" ht="18.75" hidden="1">
      <c r="H316" s="30" t="s">
        <v>611</v>
      </c>
      <c r="I316" s="34">
        <v>27</v>
      </c>
      <c r="J316" s="59">
        <v>4</v>
      </c>
      <c r="K316" s="49">
        <v>12</v>
      </c>
      <c r="L316" s="180" t="s">
        <v>460</v>
      </c>
      <c r="M316" s="181" t="s">
        <v>433</v>
      </c>
      <c r="N316" s="181" t="s">
        <v>463</v>
      </c>
      <c r="O316" s="181" t="s">
        <v>868</v>
      </c>
      <c r="P316" s="31">
        <v>240</v>
      </c>
      <c r="Q316" s="440">
        <v>0</v>
      </c>
      <c r="R316" s="440">
        <v>0</v>
      </c>
    </row>
    <row r="317" spans="8:18" ht="18.75" hidden="1">
      <c r="H317" s="30" t="s">
        <v>769</v>
      </c>
      <c r="I317" s="34">
        <v>27</v>
      </c>
      <c r="J317" s="59">
        <v>4</v>
      </c>
      <c r="K317" s="49">
        <v>12</v>
      </c>
      <c r="L317" s="180" t="s">
        <v>460</v>
      </c>
      <c r="M317" s="181" t="s">
        <v>433</v>
      </c>
      <c r="N317" s="181" t="s">
        <v>463</v>
      </c>
      <c r="O317" s="181" t="s">
        <v>767</v>
      </c>
      <c r="P317" s="31"/>
      <c r="Q317" s="440">
        <f>Q318</f>
        <v>0</v>
      </c>
      <c r="R317" s="440">
        <f>R318</f>
        <v>0</v>
      </c>
    </row>
    <row r="318" spans="8:18" ht="31.5" hidden="1">
      <c r="H318" s="30" t="s">
        <v>772</v>
      </c>
      <c r="I318" s="34">
        <v>27</v>
      </c>
      <c r="J318" s="59">
        <v>4</v>
      </c>
      <c r="K318" s="49">
        <v>12</v>
      </c>
      <c r="L318" s="180" t="s">
        <v>460</v>
      </c>
      <c r="M318" s="181" t="s">
        <v>433</v>
      </c>
      <c r="N318" s="181" t="s">
        <v>463</v>
      </c>
      <c r="O318" s="181" t="s">
        <v>767</v>
      </c>
      <c r="P318" s="31">
        <v>810</v>
      </c>
      <c r="Q318" s="440">
        <v>0</v>
      </c>
      <c r="R318" s="440">
        <v>0</v>
      </c>
    </row>
    <row r="319" spans="8:18" ht="18.75" hidden="1">
      <c r="H319" s="30" t="s">
        <v>38</v>
      </c>
      <c r="I319" s="34">
        <v>27</v>
      </c>
      <c r="J319" s="59">
        <v>4</v>
      </c>
      <c r="K319" s="49">
        <v>12</v>
      </c>
      <c r="L319" s="180" t="s">
        <v>460</v>
      </c>
      <c r="M319" s="181" t="s">
        <v>433</v>
      </c>
      <c r="N319" s="181" t="s">
        <v>463</v>
      </c>
      <c r="O319" s="181" t="s">
        <v>39</v>
      </c>
      <c r="P319" s="31"/>
      <c r="Q319" s="440">
        <f>Q320</f>
        <v>0</v>
      </c>
      <c r="R319" s="440">
        <f>R320</f>
        <v>0</v>
      </c>
    </row>
    <row r="320" spans="8:18" ht="18.75" hidden="1">
      <c r="H320" s="30" t="s">
        <v>613</v>
      </c>
      <c r="I320" s="34">
        <v>27</v>
      </c>
      <c r="J320" s="59">
        <v>4</v>
      </c>
      <c r="K320" s="49">
        <v>12</v>
      </c>
      <c r="L320" s="180" t="s">
        <v>460</v>
      </c>
      <c r="M320" s="181" t="s">
        <v>433</v>
      </c>
      <c r="N320" s="181" t="s">
        <v>463</v>
      </c>
      <c r="O320" s="181" t="s">
        <v>39</v>
      </c>
      <c r="P320" s="31">
        <v>610</v>
      </c>
      <c r="Q320" s="440">
        <v>0</v>
      </c>
      <c r="R320" s="440">
        <v>0</v>
      </c>
    </row>
    <row r="321" spans="8:18" ht="31.5" hidden="1">
      <c r="H321" s="512" t="s">
        <v>770</v>
      </c>
      <c r="I321" s="513">
        <v>27</v>
      </c>
      <c r="J321" s="514">
        <v>4</v>
      </c>
      <c r="K321" s="404">
        <v>12</v>
      </c>
      <c r="L321" s="405" t="s">
        <v>460</v>
      </c>
      <c r="M321" s="406" t="s">
        <v>433</v>
      </c>
      <c r="N321" s="406" t="s">
        <v>463</v>
      </c>
      <c r="O321" s="406" t="s">
        <v>767</v>
      </c>
      <c r="P321" s="407"/>
      <c r="Q321" s="511">
        <f>Q322</f>
        <v>0</v>
      </c>
      <c r="R321" s="440">
        <f>R322</f>
        <v>0</v>
      </c>
    </row>
    <row r="322" spans="8:18" ht="31.5" hidden="1">
      <c r="H322" s="512" t="s">
        <v>772</v>
      </c>
      <c r="I322" s="513">
        <v>27</v>
      </c>
      <c r="J322" s="514">
        <v>4</v>
      </c>
      <c r="K322" s="404">
        <v>12</v>
      </c>
      <c r="L322" s="405" t="s">
        <v>460</v>
      </c>
      <c r="M322" s="406" t="s">
        <v>433</v>
      </c>
      <c r="N322" s="406" t="s">
        <v>463</v>
      </c>
      <c r="O322" s="406" t="s">
        <v>767</v>
      </c>
      <c r="P322" s="407">
        <v>810</v>
      </c>
      <c r="Q322" s="511">
        <v>0</v>
      </c>
      <c r="R322" s="440">
        <v>0</v>
      </c>
    </row>
    <row r="323" spans="8:18" ht="19.5">
      <c r="H323" s="277" t="s">
        <v>510</v>
      </c>
      <c r="I323" s="278">
        <v>27</v>
      </c>
      <c r="J323" s="274">
        <v>5</v>
      </c>
      <c r="K323" s="269"/>
      <c r="L323" s="270"/>
      <c r="M323" s="271"/>
      <c r="N323" s="271"/>
      <c r="O323" s="271"/>
      <c r="P323" s="273"/>
      <c r="Q323" s="441">
        <f>Q392+Q324+Q333+Q386</f>
        <v>23909</v>
      </c>
      <c r="R323" s="441">
        <f>R392+R324+R333+R386</f>
        <v>20034.699999999997</v>
      </c>
    </row>
    <row r="324" spans="8:18" ht="19.5">
      <c r="H324" s="312" t="s">
        <v>511</v>
      </c>
      <c r="I324" s="289">
        <v>27</v>
      </c>
      <c r="J324" s="313">
        <v>5</v>
      </c>
      <c r="K324" s="283">
        <v>1</v>
      </c>
      <c r="L324" s="284"/>
      <c r="M324" s="285"/>
      <c r="N324" s="285"/>
      <c r="O324" s="285"/>
      <c r="P324" s="282"/>
      <c r="Q324" s="442">
        <f>Q325</f>
        <v>17960.4</v>
      </c>
      <c r="R324" s="441">
        <f>R325</f>
        <v>14408.099999999999</v>
      </c>
    </row>
    <row r="325" spans="8:18" ht="47.25">
      <c r="H325" s="88" t="s">
        <v>71</v>
      </c>
      <c r="I325" s="62">
        <v>27</v>
      </c>
      <c r="J325" s="63">
        <v>5</v>
      </c>
      <c r="K325" s="23">
        <v>1</v>
      </c>
      <c r="L325" s="24" t="s">
        <v>11</v>
      </c>
      <c r="M325" s="195" t="s">
        <v>433</v>
      </c>
      <c r="N325" s="195" t="s">
        <v>463</v>
      </c>
      <c r="O325" s="195" t="s">
        <v>513</v>
      </c>
      <c r="P325" s="71"/>
      <c r="Q325" s="439">
        <f>Q326</f>
        <v>17960.4</v>
      </c>
      <c r="R325" s="440">
        <f>R326</f>
        <v>14408.099999999999</v>
      </c>
    </row>
    <row r="326" spans="8:18" ht="18.75">
      <c r="H326" s="88" t="s">
        <v>72</v>
      </c>
      <c r="I326" s="62">
        <v>27</v>
      </c>
      <c r="J326" s="63">
        <v>5</v>
      </c>
      <c r="K326" s="23">
        <v>1</v>
      </c>
      <c r="L326" s="24" t="s">
        <v>11</v>
      </c>
      <c r="M326" s="195" t="s">
        <v>433</v>
      </c>
      <c r="N326" s="195" t="s">
        <v>73</v>
      </c>
      <c r="O326" s="195" t="s">
        <v>513</v>
      </c>
      <c r="P326" s="71"/>
      <c r="Q326" s="439">
        <f>Q327+Q329+Q331</f>
        <v>17960.4</v>
      </c>
      <c r="R326" s="440">
        <f>R327+R329+R331</f>
        <v>14408.099999999999</v>
      </c>
    </row>
    <row r="327" spans="8:18" ht="31.5">
      <c r="H327" s="58" t="s">
        <v>74</v>
      </c>
      <c r="I327" s="34">
        <v>27</v>
      </c>
      <c r="J327" s="59">
        <v>5</v>
      </c>
      <c r="K327" s="49">
        <v>1</v>
      </c>
      <c r="L327" s="180" t="s">
        <v>11</v>
      </c>
      <c r="M327" s="181" t="s">
        <v>433</v>
      </c>
      <c r="N327" s="181" t="s">
        <v>73</v>
      </c>
      <c r="O327" s="181" t="s">
        <v>75</v>
      </c>
      <c r="P327" s="31"/>
      <c r="Q327" s="440">
        <f>Q328</f>
        <v>17241.5</v>
      </c>
      <c r="R327" s="440">
        <f>R328</f>
        <v>13831.3</v>
      </c>
    </row>
    <row r="328" spans="8:18" ht="18.75">
      <c r="H328" s="58" t="s">
        <v>378</v>
      </c>
      <c r="I328" s="34">
        <v>27</v>
      </c>
      <c r="J328" s="59">
        <v>5</v>
      </c>
      <c r="K328" s="49">
        <v>1</v>
      </c>
      <c r="L328" s="180" t="s">
        <v>11</v>
      </c>
      <c r="M328" s="181" t="s">
        <v>433</v>
      </c>
      <c r="N328" s="181" t="s">
        <v>73</v>
      </c>
      <c r="O328" s="181" t="s">
        <v>75</v>
      </c>
      <c r="P328" s="31">
        <v>410</v>
      </c>
      <c r="Q328" s="435">
        <v>17241.5</v>
      </c>
      <c r="R328" s="435">
        <v>13831.3</v>
      </c>
    </row>
    <row r="329" spans="8:18" ht="31.5">
      <c r="H329" s="58" t="s">
        <v>76</v>
      </c>
      <c r="I329" s="34">
        <v>27</v>
      </c>
      <c r="J329" s="59">
        <v>5</v>
      </c>
      <c r="K329" s="49">
        <v>1</v>
      </c>
      <c r="L329" s="180" t="s">
        <v>11</v>
      </c>
      <c r="M329" s="181" t="s">
        <v>433</v>
      </c>
      <c r="N329" s="181" t="s">
        <v>73</v>
      </c>
      <c r="O329" s="181" t="s">
        <v>77</v>
      </c>
      <c r="P329" s="31"/>
      <c r="Q329" s="440">
        <f>Q330</f>
        <v>718.4</v>
      </c>
      <c r="R329" s="440">
        <f>R330</f>
        <v>576.3</v>
      </c>
    </row>
    <row r="330" spans="8:18" ht="18.75">
      <c r="H330" s="58" t="s">
        <v>378</v>
      </c>
      <c r="I330" s="34">
        <v>27</v>
      </c>
      <c r="J330" s="59">
        <v>5</v>
      </c>
      <c r="K330" s="49">
        <v>1</v>
      </c>
      <c r="L330" s="180" t="s">
        <v>11</v>
      </c>
      <c r="M330" s="181" t="s">
        <v>433</v>
      </c>
      <c r="N330" s="181" t="s">
        <v>73</v>
      </c>
      <c r="O330" s="181" t="s">
        <v>77</v>
      </c>
      <c r="P330" s="31">
        <v>410</v>
      </c>
      <c r="Q330" s="435">
        <v>718.4</v>
      </c>
      <c r="R330" s="435">
        <v>576.3</v>
      </c>
    </row>
    <row r="331" spans="8:18" ht="31.5">
      <c r="H331" s="58" t="s">
        <v>78</v>
      </c>
      <c r="I331" s="34">
        <v>27</v>
      </c>
      <c r="J331" s="59">
        <v>5</v>
      </c>
      <c r="K331" s="49">
        <v>1</v>
      </c>
      <c r="L331" s="180" t="s">
        <v>11</v>
      </c>
      <c r="M331" s="181" t="s">
        <v>433</v>
      </c>
      <c r="N331" s="181" t="s">
        <v>73</v>
      </c>
      <c r="O331" s="181" t="s">
        <v>79</v>
      </c>
      <c r="P331" s="31"/>
      <c r="Q331" s="440">
        <f>Q332</f>
        <v>0.5</v>
      </c>
      <c r="R331" s="440">
        <f>R332</f>
        <v>0.5</v>
      </c>
    </row>
    <row r="332" spans="8:18" ht="18.75">
      <c r="H332" s="58" t="s">
        <v>611</v>
      </c>
      <c r="I332" s="34">
        <v>27</v>
      </c>
      <c r="J332" s="59">
        <v>5</v>
      </c>
      <c r="K332" s="49">
        <v>1</v>
      </c>
      <c r="L332" s="180" t="s">
        <v>11</v>
      </c>
      <c r="M332" s="181" t="s">
        <v>433</v>
      </c>
      <c r="N332" s="181" t="s">
        <v>73</v>
      </c>
      <c r="O332" s="181" t="s">
        <v>79</v>
      </c>
      <c r="P332" s="31">
        <v>240</v>
      </c>
      <c r="Q332" s="440">
        <v>0.5</v>
      </c>
      <c r="R332" s="440">
        <v>0.5</v>
      </c>
    </row>
    <row r="333" spans="8:18" ht="19.5">
      <c r="H333" s="312" t="s">
        <v>659</v>
      </c>
      <c r="I333" s="282">
        <v>27</v>
      </c>
      <c r="J333" s="313">
        <v>5</v>
      </c>
      <c r="K333" s="283">
        <v>2</v>
      </c>
      <c r="L333" s="284"/>
      <c r="M333" s="285"/>
      <c r="N333" s="285"/>
      <c r="O333" s="285"/>
      <c r="P333" s="282"/>
      <c r="Q333" s="442">
        <f>Q380+Q366+Q334+Q363+Q369+Q384+Q375</f>
        <v>2604.3</v>
      </c>
      <c r="R333" s="441">
        <f>R380+R366+R334+R363+R369+R384+R375</f>
        <v>2339.3999999999996</v>
      </c>
    </row>
    <row r="334" spans="8:18" ht="31.5" hidden="1">
      <c r="H334" s="88" t="s">
        <v>718</v>
      </c>
      <c r="I334" s="71">
        <v>27</v>
      </c>
      <c r="J334" s="63">
        <v>5</v>
      </c>
      <c r="K334" s="23">
        <v>2</v>
      </c>
      <c r="L334" s="24" t="s">
        <v>717</v>
      </c>
      <c r="M334" s="195" t="s">
        <v>433</v>
      </c>
      <c r="N334" s="195" t="s">
        <v>463</v>
      </c>
      <c r="O334" s="195" t="s">
        <v>513</v>
      </c>
      <c r="P334" s="71"/>
      <c r="Q334" s="439">
        <f>Q335+Q342+Q349+Q356</f>
        <v>0</v>
      </c>
      <c r="R334" s="440">
        <f>R335+R342+R349+R356</f>
        <v>0</v>
      </c>
    </row>
    <row r="335" spans="8:18" ht="18.75" hidden="1">
      <c r="H335" s="88" t="s">
        <v>749</v>
      </c>
      <c r="I335" s="71">
        <v>27</v>
      </c>
      <c r="J335" s="63">
        <v>5</v>
      </c>
      <c r="K335" s="23">
        <v>2</v>
      </c>
      <c r="L335" s="24" t="s">
        <v>717</v>
      </c>
      <c r="M335" s="195" t="s">
        <v>433</v>
      </c>
      <c r="N335" s="195" t="s">
        <v>435</v>
      </c>
      <c r="O335" s="195" t="s">
        <v>513</v>
      </c>
      <c r="P335" s="71"/>
      <c r="Q335" s="439">
        <f>Q336+Q339</f>
        <v>0</v>
      </c>
      <c r="R335" s="440">
        <f>R336+R339</f>
        <v>0</v>
      </c>
    </row>
    <row r="336" spans="8:18" ht="18.75" hidden="1">
      <c r="H336" s="88" t="s">
        <v>661</v>
      </c>
      <c r="I336" s="71">
        <v>27</v>
      </c>
      <c r="J336" s="63">
        <v>5</v>
      </c>
      <c r="K336" s="23">
        <v>2</v>
      </c>
      <c r="L336" s="24" t="s">
        <v>717</v>
      </c>
      <c r="M336" s="195" t="s">
        <v>433</v>
      </c>
      <c r="N336" s="195" t="s">
        <v>435</v>
      </c>
      <c r="O336" s="195" t="s">
        <v>660</v>
      </c>
      <c r="P336" s="71"/>
      <c r="Q336" s="439">
        <f>Q337</f>
        <v>0</v>
      </c>
      <c r="R336" s="440">
        <f>R337</f>
        <v>0</v>
      </c>
    </row>
    <row r="337" spans="8:18" ht="18.75" hidden="1">
      <c r="H337" s="88" t="s">
        <v>611</v>
      </c>
      <c r="I337" s="71">
        <v>27</v>
      </c>
      <c r="J337" s="63">
        <v>5</v>
      </c>
      <c r="K337" s="23">
        <v>2</v>
      </c>
      <c r="L337" s="24" t="s">
        <v>717</v>
      </c>
      <c r="M337" s="195" t="s">
        <v>433</v>
      </c>
      <c r="N337" s="195" t="s">
        <v>435</v>
      </c>
      <c r="O337" s="195" t="s">
        <v>663</v>
      </c>
      <c r="P337" s="71">
        <v>240</v>
      </c>
      <c r="Q337" s="439">
        <f>Q338</f>
        <v>0</v>
      </c>
      <c r="R337" s="440">
        <f>R338</f>
        <v>0</v>
      </c>
    </row>
    <row r="338" spans="8:18" ht="18.75" hidden="1">
      <c r="H338" s="196"/>
      <c r="I338" s="183">
        <v>27</v>
      </c>
      <c r="J338" s="184">
        <v>5</v>
      </c>
      <c r="K338" s="185">
        <v>2</v>
      </c>
      <c r="L338" s="191" t="s">
        <v>717</v>
      </c>
      <c r="M338" s="186" t="s">
        <v>433</v>
      </c>
      <c r="N338" s="186" t="s">
        <v>435</v>
      </c>
      <c r="O338" s="186" t="s">
        <v>663</v>
      </c>
      <c r="P338" s="183">
        <v>244</v>
      </c>
      <c r="Q338" s="438">
        <v>0</v>
      </c>
      <c r="R338" s="440">
        <v>0</v>
      </c>
    </row>
    <row r="339" spans="8:18" ht="31.5" hidden="1">
      <c r="H339" s="58" t="s">
        <v>692</v>
      </c>
      <c r="I339" s="31">
        <v>27</v>
      </c>
      <c r="J339" s="59">
        <v>5</v>
      </c>
      <c r="K339" s="49">
        <v>2</v>
      </c>
      <c r="L339" s="180" t="s">
        <v>717</v>
      </c>
      <c r="M339" s="181" t="s">
        <v>433</v>
      </c>
      <c r="N339" s="181" t="s">
        <v>435</v>
      </c>
      <c r="O339" s="181" t="s">
        <v>691</v>
      </c>
      <c r="P339" s="31"/>
      <c r="Q339" s="440">
        <f>Q340</f>
        <v>0</v>
      </c>
      <c r="R339" s="440">
        <f>R340</f>
        <v>0</v>
      </c>
    </row>
    <row r="340" spans="8:18" ht="18.75" hidden="1">
      <c r="H340" s="88" t="s">
        <v>611</v>
      </c>
      <c r="I340" s="71">
        <v>27</v>
      </c>
      <c r="J340" s="63">
        <v>5</v>
      </c>
      <c r="K340" s="23">
        <v>2</v>
      </c>
      <c r="L340" s="24" t="s">
        <v>717</v>
      </c>
      <c r="M340" s="195" t="s">
        <v>433</v>
      </c>
      <c r="N340" s="195" t="s">
        <v>435</v>
      </c>
      <c r="O340" s="195" t="s">
        <v>691</v>
      </c>
      <c r="P340" s="71">
        <v>240</v>
      </c>
      <c r="Q340" s="439">
        <f>Q341</f>
        <v>0</v>
      </c>
      <c r="R340" s="440">
        <f>R341</f>
        <v>0</v>
      </c>
    </row>
    <row r="341" spans="8:18" ht="18.75" hidden="1">
      <c r="H341" s="196"/>
      <c r="I341" s="314">
        <v>27</v>
      </c>
      <c r="J341" s="184">
        <v>5</v>
      </c>
      <c r="K341" s="185">
        <v>2</v>
      </c>
      <c r="L341" s="191" t="s">
        <v>717</v>
      </c>
      <c r="M341" s="186" t="s">
        <v>433</v>
      </c>
      <c r="N341" s="186" t="s">
        <v>435</v>
      </c>
      <c r="O341" s="186" t="s">
        <v>691</v>
      </c>
      <c r="P341" s="183">
        <v>244</v>
      </c>
      <c r="Q341" s="438">
        <v>0</v>
      </c>
      <c r="R341" s="440">
        <v>0</v>
      </c>
    </row>
    <row r="342" spans="8:18" ht="18.75" hidden="1">
      <c r="H342" s="58" t="s">
        <v>750</v>
      </c>
      <c r="I342" s="94">
        <v>27</v>
      </c>
      <c r="J342" s="59">
        <v>5</v>
      </c>
      <c r="K342" s="49">
        <v>2</v>
      </c>
      <c r="L342" s="180" t="s">
        <v>717</v>
      </c>
      <c r="M342" s="181" t="s">
        <v>433</v>
      </c>
      <c r="N342" s="181" t="s">
        <v>472</v>
      </c>
      <c r="O342" s="181" t="s">
        <v>513</v>
      </c>
      <c r="P342" s="31"/>
      <c r="Q342" s="440">
        <f>Q343+Q346</f>
        <v>0</v>
      </c>
      <c r="R342" s="440">
        <f>R343+R346</f>
        <v>0</v>
      </c>
    </row>
    <row r="343" spans="8:18" ht="18.75" hidden="1">
      <c r="H343" s="58" t="s">
        <v>661</v>
      </c>
      <c r="I343" s="94">
        <v>27</v>
      </c>
      <c r="J343" s="59">
        <v>5</v>
      </c>
      <c r="K343" s="49">
        <v>2</v>
      </c>
      <c r="L343" s="180" t="s">
        <v>717</v>
      </c>
      <c r="M343" s="181" t="s">
        <v>433</v>
      </c>
      <c r="N343" s="181" t="s">
        <v>472</v>
      </c>
      <c r="O343" s="181" t="s">
        <v>660</v>
      </c>
      <c r="P343" s="31"/>
      <c r="Q343" s="440">
        <f>Q344</f>
        <v>0</v>
      </c>
      <c r="R343" s="440">
        <f>R344</f>
        <v>0</v>
      </c>
    </row>
    <row r="344" spans="8:18" ht="18.75" hidden="1">
      <c r="H344" s="58" t="s">
        <v>611</v>
      </c>
      <c r="I344" s="94">
        <v>27</v>
      </c>
      <c r="J344" s="59">
        <v>5</v>
      </c>
      <c r="K344" s="49">
        <v>2</v>
      </c>
      <c r="L344" s="180" t="s">
        <v>717</v>
      </c>
      <c r="M344" s="181" t="s">
        <v>433</v>
      </c>
      <c r="N344" s="181" t="s">
        <v>472</v>
      </c>
      <c r="O344" s="181" t="s">
        <v>660</v>
      </c>
      <c r="P344" s="31">
        <v>240</v>
      </c>
      <c r="Q344" s="440">
        <f>Q345</f>
        <v>0</v>
      </c>
      <c r="R344" s="440">
        <f>R345</f>
        <v>0</v>
      </c>
    </row>
    <row r="345" spans="8:18" ht="18.75" hidden="1">
      <c r="H345" s="196"/>
      <c r="I345" s="314"/>
      <c r="J345" s="184"/>
      <c r="K345" s="185"/>
      <c r="L345" s="191" t="s">
        <v>514</v>
      </c>
      <c r="M345" s="186" t="s">
        <v>514</v>
      </c>
      <c r="N345" s="186" t="s">
        <v>514</v>
      </c>
      <c r="O345" s="186"/>
      <c r="P345" s="183">
        <v>244</v>
      </c>
      <c r="Q345" s="438">
        <v>0</v>
      </c>
      <c r="R345" s="440">
        <v>0</v>
      </c>
    </row>
    <row r="346" spans="8:18" ht="31.5" hidden="1">
      <c r="H346" s="58" t="s">
        <v>692</v>
      </c>
      <c r="I346" s="94">
        <v>27</v>
      </c>
      <c r="J346" s="59">
        <v>5</v>
      </c>
      <c r="K346" s="49">
        <v>2</v>
      </c>
      <c r="L346" s="180" t="s">
        <v>717</v>
      </c>
      <c r="M346" s="181" t="s">
        <v>433</v>
      </c>
      <c r="N346" s="181" t="s">
        <v>472</v>
      </c>
      <c r="O346" s="181" t="s">
        <v>691</v>
      </c>
      <c r="P346" s="31"/>
      <c r="Q346" s="440">
        <f>Q347</f>
        <v>0</v>
      </c>
      <c r="R346" s="440">
        <f>R347</f>
        <v>0</v>
      </c>
    </row>
    <row r="347" spans="8:18" ht="18.75" hidden="1">
      <c r="H347" s="58" t="s">
        <v>611</v>
      </c>
      <c r="I347" s="94">
        <v>27</v>
      </c>
      <c r="J347" s="59">
        <v>5</v>
      </c>
      <c r="K347" s="49">
        <v>2</v>
      </c>
      <c r="L347" s="180" t="s">
        <v>717</v>
      </c>
      <c r="M347" s="181" t="s">
        <v>433</v>
      </c>
      <c r="N347" s="181" t="s">
        <v>472</v>
      </c>
      <c r="O347" s="181" t="s">
        <v>691</v>
      </c>
      <c r="P347" s="31">
        <v>240</v>
      </c>
      <c r="Q347" s="440">
        <f>Q348</f>
        <v>0</v>
      </c>
      <c r="R347" s="440">
        <f>R348</f>
        <v>0</v>
      </c>
    </row>
    <row r="348" spans="8:18" ht="18.75" hidden="1">
      <c r="H348" s="196"/>
      <c r="I348" s="314"/>
      <c r="J348" s="184"/>
      <c r="K348" s="185"/>
      <c r="L348" s="191"/>
      <c r="M348" s="186"/>
      <c r="N348" s="186"/>
      <c r="O348" s="186"/>
      <c r="P348" s="183">
        <v>244</v>
      </c>
      <c r="Q348" s="438">
        <v>0</v>
      </c>
      <c r="R348" s="440">
        <v>0</v>
      </c>
    </row>
    <row r="349" spans="8:18" ht="18.75" hidden="1">
      <c r="H349" s="58" t="s">
        <v>751</v>
      </c>
      <c r="I349" s="94">
        <v>27</v>
      </c>
      <c r="J349" s="59">
        <v>5</v>
      </c>
      <c r="K349" s="49">
        <v>2</v>
      </c>
      <c r="L349" s="180" t="s">
        <v>717</v>
      </c>
      <c r="M349" s="181" t="s">
        <v>433</v>
      </c>
      <c r="N349" s="181" t="s">
        <v>473</v>
      </c>
      <c r="O349" s="181" t="s">
        <v>513</v>
      </c>
      <c r="P349" s="31"/>
      <c r="Q349" s="440">
        <f>Q350+Q353</f>
        <v>0</v>
      </c>
      <c r="R349" s="440">
        <f>R350+R353</f>
        <v>0</v>
      </c>
    </row>
    <row r="350" spans="8:18" ht="18.75" hidden="1">
      <c r="H350" s="58" t="s">
        <v>661</v>
      </c>
      <c r="I350" s="94">
        <v>27</v>
      </c>
      <c r="J350" s="59">
        <v>5</v>
      </c>
      <c r="K350" s="49">
        <v>2</v>
      </c>
      <c r="L350" s="180" t="s">
        <v>717</v>
      </c>
      <c r="M350" s="181" t="s">
        <v>433</v>
      </c>
      <c r="N350" s="181" t="s">
        <v>473</v>
      </c>
      <c r="O350" s="181" t="s">
        <v>660</v>
      </c>
      <c r="P350" s="31"/>
      <c r="Q350" s="440">
        <f>Q351</f>
        <v>0</v>
      </c>
      <c r="R350" s="440">
        <f>R351</f>
        <v>0</v>
      </c>
    </row>
    <row r="351" spans="8:18" ht="18.75" hidden="1">
      <c r="H351" s="58" t="s">
        <v>611</v>
      </c>
      <c r="I351" s="94">
        <v>27</v>
      </c>
      <c r="J351" s="59">
        <v>5</v>
      </c>
      <c r="K351" s="49">
        <v>2</v>
      </c>
      <c r="L351" s="180" t="s">
        <v>717</v>
      </c>
      <c r="M351" s="181" t="s">
        <v>433</v>
      </c>
      <c r="N351" s="181" t="s">
        <v>473</v>
      </c>
      <c r="O351" s="181" t="s">
        <v>660</v>
      </c>
      <c r="P351" s="31">
        <v>240</v>
      </c>
      <c r="Q351" s="440">
        <f>Q352</f>
        <v>0</v>
      </c>
      <c r="R351" s="440">
        <f>R352</f>
        <v>0</v>
      </c>
    </row>
    <row r="352" spans="8:18" ht="18.75" hidden="1">
      <c r="H352" s="196"/>
      <c r="I352" s="314"/>
      <c r="J352" s="184"/>
      <c r="K352" s="185"/>
      <c r="L352" s="191"/>
      <c r="M352" s="186"/>
      <c r="N352" s="186"/>
      <c r="O352" s="186"/>
      <c r="P352" s="183">
        <v>244</v>
      </c>
      <c r="Q352" s="438">
        <v>0</v>
      </c>
      <c r="R352" s="440">
        <v>0</v>
      </c>
    </row>
    <row r="353" spans="8:18" ht="31.5" hidden="1">
      <c r="H353" s="58" t="s">
        <v>692</v>
      </c>
      <c r="I353" s="94">
        <v>27</v>
      </c>
      <c r="J353" s="59">
        <v>5</v>
      </c>
      <c r="K353" s="49">
        <v>2</v>
      </c>
      <c r="L353" s="180" t="s">
        <v>717</v>
      </c>
      <c r="M353" s="181" t="s">
        <v>433</v>
      </c>
      <c r="N353" s="181" t="s">
        <v>473</v>
      </c>
      <c r="O353" s="181" t="s">
        <v>691</v>
      </c>
      <c r="P353" s="31"/>
      <c r="Q353" s="440">
        <f>Q354</f>
        <v>0</v>
      </c>
      <c r="R353" s="440">
        <f>R354</f>
        <v>0</v>
      </c>
    </row>
    <row r="354" spans="8:18" ht="18.75" hidden="1">
      <c r="H354" s="58" t="s">
        <v>611</v>
      </c>
      <c r="I354" s="94">
        <v>27</v>
      </c>
      <c r="J354" s="59">
        <v>5</v>
      </c>
      <c r="K354" s="49">
        <v>2</v>
      </c>
      <c r="L354" s="180" t="s">
        <v>717</v>
      </c>
      <c r="M354" s="181" t="s">
        <v>433</v>
      </c>
      <c r="N354" s="181" t="s">
        <v>473</v>
      </c>
      <c r="O354" s="181" t="s">
        <v>691</v>
      </c>
      <c r="P354" s="31">
        <v>240</v>
      </c>
      <c r="Q354" s="440">
        <f>Q355</f>
        <v>0</v>
      </c>
      <c r="R354" s="440">
        <f>R355</f>
        <v>0</v>
      </c>
    </row>
    <row r="355" spans="8:18" ht="18.75" hidden="1">
      <c r="H355" s="196"/>
      <c r="I355" s="314"/>
      <c r="J355" s="184"/>
      <c r="K355" s="185"/>
      <c r="L355" s="191"/>
      <c r="M355" s="186"/>
      <c r="N355" s="186"/>
      <c r="O355" s="186"/>
      <c r="P355" s="183">
        <v>244</v>
      </c>
      <c r="Q355" s="438">
        <v>0</v>
      </c>
      <c r="R355" s="440">
        <v>0</v>
      </c>
    </row>
    <row r="356" spans="8:18" ht="18.75" hidden="1">
      <c r="H356" s="58" t="s">
        <v>752</v>
      </c>
      <c r="I356" s="94">
        <v>27</v>
      </c>
      <c r="J356" s="59">
        <v>5</v>
      </c>
      <c r="K356" s="49">
        <v>2</v>
      </c>
      <c r="L356" s="180" t="s">
        <v>717</v>
      </c>
      <c r="M356" s="181" t="s">
        <v>433</v>
      </c>
      <c r="N356" s="181" t="s">
        <v>468</v>
      </c>
      <c r="O356" s="181" t="s">
        <v>513</v>
      </c>
      <c r="P356" s="31"/>
      <c r="Q356" s="440">
        <f>Q357+Q360</f>
        <v>0</v>
      </c>
      <c r="R356" s="440">
        <f>R357+R360</f>
        <v>0</v>
      </c>
    </row>
    <row r="357" spans="8:18" ht="18.75" hidden="1">
      <c r="H357" s="58" t="s">
        <v>661</v>
      </c>
      <c r="I357" s="94">
        <v>27</v>
      </c>
      <c r="J357" s="59">
        <v>5</v>
      </c>
      <c r="K357" s="49">
        <v>2</v>
      </c>
      <c r="L357" s="180" t="s">
        <v>717</v>
      </c>
      <c r="M357" s="181" t="s">
        <v>433</v>
      </c>
      <c r="N357" s="181" t="s">
        <v>468</v>
      </c>
      <c r="O357" s="181" t="s">
        <v>660</v>
      </c>
      <c r="P357" s="31"/>
      <c r="Q357" s="440">
        <f>Q358</f>
        <v>0</v>
      </c>
      <c r="R357" s="440">
        <f>R358</f>
        <v>0</v>
      </c>
    </row>
    <row r="358" spans="8:18" ht="18.75" hidden="1">
      <c r="H358" s="58" t="s">
        <v>611</v>
      </c>
      <c r="I358" s="94">
        <v>27</v>
      </c>
      <c r="J358" s="59">
        <v>5</v>
      </c>
      <c r="K358" s="49">
        <v>2</v>
      </c>
      <c r="L358" s="180" t="s">
        <v>717</v>
      </c>
      <c r="M358" s="181" t="s">
        <v>433</v>
      </c>
      <c r="N358" s="181" t="s">
        <v>468</v>
      </c>
      <c r="O358" s="181" t="s">
        <v>660</v>
      </c>
      <c r="P358" s="31">
        <v>240</v>
      </c>
      <c r="Q358" s="440">
        <f>Q359</f>
        <v>0</v>
      </c>
      <c r="R358" s="440">
        <f>R359</f>
        <v>0</v>
      </c>
    </row>
    <row r="359" spans="8:18" ht="18.75" hidden="1">
      <c r="H359" s="196"/>
      <c r="I359" s="314"/>
      <c r="J359" s="184"/>
      <c r="K359" s="185"/>
      <c r="L359" s="191"/>
      <c r="M359" s="186"/>
      <c r="N359" s="186"/>
      <c r="O359" s="186"/>
      <c r="P359" s="183">
        <v>244</v>
      </c>
      <c r="Q359" s="438">
        <v>0</v>
      </c>
      <c r="R359" s="440">
        <v>0</v>
      </c>
    </row>
    <row r="360" spans="8:18" ht="31.5" hidden="1">
      <c r="H360" s="58" t="s">
        <v>692</v>
      </c>
      <c r="I360" s="94">
        <v>27</v>
      </c>
      <c r="J360" s="59">
        <v>5</v>
      </c>
      <c r="K360" s="49">
        <v>2</v>
      </c>
      <c r="L360" s="180" t="s">
        <v>717</v>
      </c>
      <c r="M360" s="181" t="s">
        <v>433</v>
      </c>
      <c r="N360" s="181" t="s">
        <v>468</v>
      </c>
      <c r="O360" s="181" t="s">
        <v>691</v>
      </c>
      <c r="P360" s="31"/>
      <c r="Q360" s="440">
        <f>Q361</f>
        <v>0</v>
      </c>
      <c r="R360" s="440">
        <f>R361</f>
        <v>0</v>
      </c>
    </row>
    <row r="361" spans="8:18" ht="18.75" hidden="1">
      <c r="H361" s="58" t="s">
        <v>611</v>
      </c>
      <c r="I361" s="94">
        <v>27</v>
      </c>
      <c r="J361" s="59">
        <v>5</v>
      </c>
      <c r="K361" s="49">
        <v>2</v>
      </c>
      <c r="L361" s="180" t="s">
        <v>717</v>
      </c>
      <c r="M361" s="181" t="s">
        <v>433</v>
      </c>
      <c r="N361" s="181" t="s">
        <v>468</v>
      </c>
      <c r="O361" s="181" t="s">
        <v>691</v>
      </c>
      <c r="P361" s="31">
        <v>240</v>
      </c>
      <c r="Q361" s="440">
        <f>Q362</f>
        <v>0</v>
      </c>
      <c r="R361" s="440">
        <f>R362</f>
        <v>0</v>
      </c>
    </row>
    <row r="362" spans="8:18" ht="18.75" hidden="1">
      <c r="H362" s="196"/>
      <c r="I362" s="314"/>
      <c r="J362" s="184"/>
      <c r="K362" s="185"/>
      <c r="L362" s="191"/>
      <c r="M362" s="186"/>
      <c r="N362" s="186"/>
      <c r="O362" s="186"/>
      <c r="P362" s="183">
        <v>244</v>
      </c>
      <c r="Q362" s="438">
        <v>0</v>
      </c>
      <c r="R362" s="440">
        <v>0</v>
      </c>
    </row>
    <row r="363" spans="8:18" ht="18.75" hidden="1">
      <c r="H363" s="30" t="s">
        <v>765</v>
      </c>
      <c r="I363" s="342">
        <v>27</v>
      </c>
      <c r="J363" s="63">
        <v>5</v>
      </c>
      <c r="K363" s="23">
        <v>2</v>
      </c>
      <c r="L363" s="24" t="s">
        <v>460</v>
      </c>
      <c r="M363" s="195" t="s">
        <v>433</v>
      </c>
      <c r="N363" s="195" t="s">
        <v>463</v>
      </c>
      <c r="O363" s="195" t="s">
        <v>571</v>
      </c>
      <c r="P363" s="71"/>
      <c r="Q363" s="439">
        <f>SUM(Q364)</f>
        <v>0</v>
      </c>
      <c r="R363" s="440">
        <f>SUM(R364)</f>
        <v>0</v>
      </c>
    </row>
    <row r="364" spans="8:18" ht="18.75" hidden="1">
      <c r="H364" s="204" t="s">
        <v>611</v>
      </c>
      <c r="I364" s="71">
        <v>27</v>
      </c>
      <c r="J364" s="63">
        <v>5</v>
      </c>
      <c r="K364" s="23">
        <v>2</v>
      </c>
      <c r="L364" s="24" t="s">
        <v>460</v>
      </c>
      <c r="M364" s="195" t="s">
        <v>433</v>
      </c>
      <c r="N364" s="195" t="s">
        <v>463</v>
      </c>
      <c r="O364" s="195" t="s">
        <v>571</v>
      </c>
      <c r="P364" s="71">
        <v>240</v>
      </c>
      <c r="Q364" s="439">
        <f>SUM(Q365)</f>
        <v>0</v>
      </c>
      <c r="R364" s="440">
        <f>SUM(R365)</f>
        <v>0</v>
      </c>
    </row>
    <row r="365" spans="8:18" ht="18.75" hidden="1">
      <c r="H365" s="201" t="s">
        <v>555</v>
      </c>
      <c r="I365" s="314">
        <v>27</v>
      </c>
      <c r="J365" s="184">
        <v>5</v>
      </c>
      <c r="K365" s="185">
        <v>2</v>
      </c>
      <c r="L365" s="191" t="s">
        <v>460</v>
      </c>
      <c r="M365" s="186" t="s">
        <v>433</v>
      </c>
      <c r="N365" s="186" t="s">
        <v>463</v>
      </c>
      <c r="O365" s="186" t="s">
        <v>571</v>
      </c>
      <c r="P365" s="183">
        <v>244</v>
      </c>
      <c r="Q365" s="438">
        <v>0</v>
      </c>
      <c r="R365" s="440">
        <v>0</v>
      </c>
    </row>
    <row r="366" spans="8:18" ht="18.75" hidden="1">
      <c r="H366" s="58" t="s">
        <v>695</v>
      </c>
      <c r="I366" s="94">
        <v>27</v>
      </c>
      <c r="J366" s="59">
        <v>5</v>
      </c>
      <c r="K366" s="49">
        <v>2</v>
      </c>
      <c r="L366" s="180" t="s">
        <v>460</v>
      </c>
      <c r="M366" s="181" t="s">
        <v>433</v>
      </c>
      <c r="N366" s="181" t="s">
        <v>463</v>
      </c>
      <c r="O366" s="181" t="s">
        <v>694</v>
      </c>
      <c r="P366" s="31"/>
      <c r="Q366" s="440">
        <f>Q367</f>
        <v>0</v>
      </c>
      <c r="R366" s="440">
        <f>R367</f>
        <v>0</v>
      </c>
    </row>
    <row r="367" spans="8:18" ht="18.75" hidden="1">
      <c r="H367" s="58" t="s">
        <v>611</v>
      </c>
      <c r="I367" s="94">
        <v>27</v>
      </c>
      <c r="J367" s="59">
        <v>5</v>
      </c>
      <c r="K367" s="49">
        <v>2</v>
      </c>
      <c r="L367" s="180" t="s">
        <v>460</v>
      </c>
      <c r="M367" s="181" t="s">
        <v>433</v>
      </c>
      <c r="N367" s="181" t="s">
        <v>463</v>
      </c>
      <c r="O367" s="181" t="s">
        <v>694</v>
      </c>
      <c r="P367" s="31">
        <v>240</v>
      </c>
      <c r="Q367" s="440">
        <f>Q368</f>
        <v>0</v>
      </c>
      <c r="R367" s="440">
        <f>R368</f>
        <v>0</v>
      </c>
    </row>
    <row r="368" spans="8:18" ht="18.75" hidden="1">
      <c r="H368" s="196"/>
      <c r="I368" s="314">
        <v>27</v>
      </c>
      <c r="J368" s="184">
        <v>5</v>
      </c>
      <c r="K368" s="185">
        <v>2</v>
      </c>
      <c r="L368" s="191" t="s">
        <v>514</v>
      </c>
      <c r="M368" s="186"/>
      <c r="N368" s="186"/>
      <c r="O368" s="186"/>
      <c r="P368" s="183">
        <v>244</v>
      </c>
      <c r="Q368" s="438">
        <v>0</v>
      </c>
      <c r="R368" s="440">
        <v>0</v>
      </c>
    </row>
    <row r="369" spans="8:18" ht="31.5">
      <c r="H369" s="58" t="s">
        <v>550</v>
      </c>
      <c r="I369" s="94">
        <v>27</v>
      </c>
      <c r="J369" s="59">
        <v>5</v>
      </c>
      <c r="K369" s="49">
        <v>2</v>
      </c>
      <c r="L369" s="180" t="s">
        <v>464</v>
      </c>
      <c r="M369" s="181" t="s">
        <v>433</v>
      </c>
      <c r="N369" s="181" t="s">
        <v>463</v>
      </c>
      <c r="O369" s="181" t="s">
        <v>513</v>
      </c>
      <c r="P369" s="31"/>
      <c r="Q369" s="440">
        <f>Q370</f>
        <v>894.3</v>
      </c>
      <c r="R369" s="440">
        <f>R370</f>
        <v>894.3</v>
      </c>
    </row>
    <row r="370" spans="8:18" ht="31.5">
      <c r="H370" s="58" t="s">
        <v>201</v>
      </c>
      <c r="I370" s="94">
        <v>27</v>
      </c>
      <c r="J370" s="59">
        <v>5</v>
      </c>
      <c r="K370" s="49">
        <v>2</v>
      </c>
      <c r="L370" s="180" t="s">
        <v>464</v>
      </c>
      <c r="M370" s="181" t="s">
        <v>433</v>
      </c>
      <c r="N370" s="181" t="s">
        <v>435</v>
      </c>
      <c r="O370" s="181" t="s">
        <v>513</v>
      </c>
      <c r="P370" s="31"/>
      <c r="Q370" s="440">
        <f>Q371+Q373</f>
        <v>894.3</v>
      </c>
      <c r="R370" s="440">
        <f>R371+R373</f>
        <v>894.3</v>
      </c>
    </row>
    <row r="371" spans="8:18" ht="18.75">
      <c r="H371" s="58" t="s">
        <v>877</v>
      </c>
      <c r="I371" s="94">
        <v>27</v>
      </c>
      <c r="J371" s="59">
        <v>5</v>
      </c>
      <c r="K371" s="49">
        <v>2</v>
      </c>
      <c r="L371" s="180" t="s">
        <v>464</v>
      </c>
      <c r="M371" s="181" t="s">
        <v>433</v>
      </c>
      <c r="N371" s="181" t="s">
        <v>435</v>
      </c>
      <c r="O371" s="181" t="s">
        <v>876</v>
      </c>
      <c r="P371" s="31"/>
      <c r="Q371" s="440">
        <f>Q372</f>
        <v>894.3</v>
      </c>
      <c r="R371" s="440">
        <f>R372</f>
        <v>894.3</v>
      </c>
    </row>
    <row r="372" spans="8:18" ht="18.75">
      <c r="H372" s="58" t="s">
        <v>567</v>
      </c>
      <c r="I372" s="94">
        <v>27</v>
      </c>
      <c r="J372" s="59">
        <v>5</v>
      </c>
      <c r="K372" s="49">
        <v>2</v>
      </c>
      <c r="L372" s="180" t="s">
        <v>464</v>
      </c>
      <c r="M372" s="181" t="s">
        <v>433</v>
      </c>
      <c r="N372" s="181" t="s">
        <v>435</v>
      </c>
      <c r="O372" s="181" t="s">
        <v>876</v>
      </c>
      <c r="P372" s="31">
        <v>540</v>
      </c>
      <c r="Q372" s="440">
        <v>894.3</v>
      </c>
      <c r="R372" s="440">
        <v>894.3</v>
      </c>
    </row>
    <row r="373" spans="8:18" ht="31.5" hidden="1">
      <c r="H373" s="196" t="s">
        <v>80</v>
      </c>
      <c r="I373" s="314">
        <v>27</v>
      </c>
      <c r="J373" s="184">
        <v>5</v>
      </c>
      <c r="K373" s="185">
        <v>2</v>
      </c>
      <c r="L373" s="191" t="s">
        <v>464</v>
      </c>
      <c r="M373" s="186" t="s">
        <v>433</v>
      </c>
      <c r="N373" s="186" t="s">
        <v>435</v>
      </c>
      <c r="O373" s="186" t="s">
        <v>81</v>
      </c>
      <c r="P373" s="183"/>
      <c r="Q373" s="438">
        <f>Q374</f>
        <v>0</v>
      </c>
      <c r="R373" s="440">
        <f>R374</f>
        <v>0</v>
      </c>
    </row>
    <row r="374" spans="8:18" ht="18.75" hidden="1">
      <c r="H374" s="196" t="s">
        <v>567</v>
      </c>
      <c r="I374" s="314">
        <v>27</v>
      </c>
      <c r="J374" s="184">
        <v>5</v>
      </c>
      <c r="K374" s="185">
        <v>2</v>
      </c>
      <c r="L374" s="191" t="s">
        <v>464</v>
      </c>
      <c r="M374" s="186" t="s">
        <v>433</v>
      </c>
      <c r="N374" s="186" t="s">
        <v>435</v>
      </c>
      <c r="O374" s="186" t="s">
        <v>81</v>
      </c>
      <c r="P374" s="183">
        <v>540</v>
      </c>
      <c r="Q374" s="438">
        <v>0</v>
      </c>
      <c r="R374" s="440">
        <v>0</v>
      </c>
    </row>
    <row r="375" spans="8:18" ht="18.75">
      <c r="H375" s="30" t="s">
        <v>320</v>
      </c>
      <c r="I375" s="94">
        <v>27</v>
      </c>
      <c r="J375" s="59">
        <v>5</v>
      </c>
      <c r="K375" s="49">
        <v>2</v>
      </c>
      <c r="L375" s="180" t="s">
        <v>244</v>
      </c>
      <c r="M375" s="181" t="s">
        <v>433</v>
      </c>
      <c r="N375" s="181" t="s">
        <v>463</v>
      </c>
      <c r="O375" s="181" t="s">
        <v>513</v>
      </c>
      <c r="P375" s="31"/>
      <c r="Q375" s="440">
        <f>Q376</f>
        <v>200</v>
      </c>
      <c r="R375" s="440">
        <f>R376</f>
        <v>52.7</v>
      </c>
    </row>
    <row r="376" spans="8:18" ht="18.75">
      <c r="H376" s="30" t="s">
        <v>271</v>
      </c>
      <c r="I376" s="94">
        <v>27</v>
      </c>
      <c r="J376" s="59">
        <v>5</v>
      </c>
      <c r="K376" s="49">
        <v>2</v>
      </c>
      <c r="L376" s="180" t="s">
        <v>244</v>
      </c>
      <c r="M376" s="181" t="s">
        <v>466</v>
      </c>
      <c r="N376" s="181" t="s">
        <v>463</v>
      </c>
      <c r="O376" s="181" t="s">
        <v>513</v>
      </c>
      <c r="P376" s="31"/>
      <c r="Q376" s="440">
        <f>Q377</f>
        <v>200</v>
      </c>
      <c r="R376" s="440">
        <f>R377</f>
        <v>52.7</v>
      </c>
    </row>
    <row r="377" spans="8:18" ht="18.75">
      <c r="H377" s="58" t="s">
        <v>611</v>
      </c>
      <c r="I377" s="94">
        <v>27</v>
      </c>
      <c r="J377" s="59">
        <v>5</v>
      </c>
      <c r="K377" s="49">
        <v>2</v>
      </c>
      <c r="L377" s="180" t="s">
        <v>244</v>
      </c>
      <c r="M377" s="181" t="s">
        <v>466</v>
      </c>
      <c r="N377" s="181" t="s">
        <v>463</v>
      </c>
      <c r="O377" s="181" t="s">
        <v>513</v>
      </c>
      <c r="P377" s="31">
        <v>240</v>
      </c>
      <c r="Q377" s="440">
        <v>200</v>
      </c>
      <c r="R377" s="440">
        <v>52.7</v>
      </c>
    </row>
    <row r="378" spans="8:18" ht="18.75" hidden="1">
      <c r="H378" s="58" t="s">
        <v>877</v>
      </c>
      <c r="I378" s="94">
        <v>27</v>
      </c>
      <c r="J378" s="59">
        <v>5</v>
      </c>
      <c r="K378" s="49">
        <v>2</v>
      </c>
      <c r="L378" s="180" t="s">
        <v>460</v>
      </c>
      <c r="M378" s="181" t="s">
        <v>433</v>
      </c>
      <c r="N378" s="181" t="s">
        <v>463</v>
      </c>
      <c r="O378" s="181" t="s">
        <v>876</v>
      </c>
      <c r="P378" s="31"/>
      <c r="Q378" s="440">
        <f>Q379</f>
        <v>0</v>
      </c>
      <c r="R378" s="440">
        <f>R379</f>
        <v>0</v>
      </c>
    </row>
    <row r="379" spans="8:18" ht="18.75" hidden="1">
      <c r="H379" s="58" t="s">
        <v>611</v>
      </c>
      <c r="I379" s="94">
        <v>27</v>
      </c>
      <c r="J379" s="59">
        <v>5</v>
      </c>
      <c r="K379" s="49">
        <v>2</v>
      </c>
      <c r="L379" s="180" t="s">
        <v>460</v>
      </c>
      <c r="M379" s="181" t="s">
        <v>433</v>
      </c>
      <c r="N379" s="181" t="s">
        <v>463</v>
      </c>
      <c r="O379" s="181" t="s">
        <v>876</v>
      </c>
      <c r="P379" s="31">
        <v>240</v>
      </c>
      <c r="Q379" s="440">
        <v>0</v>
      </c>
      <c r="R379" s="440">
        <v>0</v>
      </c>
    </row>
    <row r="380" spans="8:18" ht="18.75">
      <c r="H380" s="58" t="s">
        <v>677</v>
      </c>
      <c r="I380" s="94">
        <v>27</v>
      </c>
      <c r="J380" s="59">
        <v>5</v>
      </c>
      <c r="K380" s="49">
        <v>2</v>
      </c>
      <c r="L380" s="180" t="s">
        <v>460</v>
      </c>
      <c r="M380" s="181" t="s">
        <v>433</v>
      </c>
      <c r="N380" s="181" t="s">
        <v>463</v>
      </c>
      <c r="O380" s="181" t="s">
        <v>676</v>
      </c>
      <c r="P380" s="31"/>
      <c r="Q380" s="440">
        <f>Q381+Q383</f>
        <v>1450</v>
      </c>
      <c r="R380" s="440">
        <f>R381+R383</f>
        <v>1358.9</v>
      </c>
    </row>
    <row r="381" spans="8:18" ht="18.75">
      <c r="H381" s="58" t="s">
        <v>611</v>
      </c>
      <c r="I381" s="94">
        <v>27</v>
      </c>
      <c r="J381" s="59">
        <v>5</v>
      </c>
      <c r="K381" s="49">
        <v>2</v>
      </c>
      <c r="L381" s="180" t="s">
        <v>460</v>
      </c>
      <c r="M381" s="181" t="s">
        <v>433</v>
      </c>
      <c r="N381" s="181" t="s">
        <v>463</v>
      </c>
      <c r="O381" s="181" t="s">
        <v>676</v>
      </c>
      <c r="P381" s="31">
        <v>240</v>
      </c>
      <c r="Q381" s="440">
        <f>Q382</f>
        <v>1351</v>
      </c>
      <c r="R381" s="440">
        <v>1259.9</v>
      </c>
    </row>
    <row r="382" spans="8:18" ht="18.75" hidden="1">
      <c r="H382" s="196"/>
      <c r="I382" s="314">
        <v>27</v>
      </c>
      <c r="J382" s="184">
        <v>5</v>
      </c>
      <c r="K382" s="185">
        <v>2</v>
      </c>
      <c r="L382" s="191" t="s">
        <v>460</v>
      </c>
      <c r="M382" s="186" t="s">
        <v>433</v>
      </c>
      <c r="N382" s="186" t="s">
        <v>463</v>
      </c>
      <c r="O382" s="186" t="s">
        <v>676</v>
      </c>
      <c r="P382" s="183">
        <v>244</v>
      </c>
      <c r="Q382" s="438">
        <f>725+725-49.5-49.5</f>
        <v>1351</v>
      </c>
      <c r="R382" s="440">
        <v>1259.9</v>
      </c>
    </row>
    <row r="383" spans="8:18" ht="18.75">
      <c r="H383" s="58" t="s">
        <v>567</v>
      </c>
      <c r="I383" s="94">
        <v>27</v>
      </c>
      <c r="J383" s="59">
        <v>5</v>
      </c>
      <c r="K383" s="49">
        <v>2</v>
      </c>
      <c r="L383" s="180" t="s">
        <v>460</v>
      </c>
      <c r="M383" s="181" t="s">
        <v>433</v>
      </c>
      <c r="N383" s="181" t="s">
        <v>463</v>
      </c>
      <c r="O383" s="181" t="s">
        <v>676</v>
      </c>
      <c r="P383" s="31">
        <v>540</v>
      </c>
      <c r="Q383" s="440">
        <f>49.5+49.5</f>
        <v>99</v>
      </c>
      <c r="R383" s="440">
        <f>49.5+49.5</f>
        <v>99</v>
      </c>
    </row>
    <row r="384" spans="8:18" ht="18.75">
      <c r="H384" s="58" t="s">
        <v>243</v>
      </c>
      <c r="I384" s="31">
        <v>27</v>
      </c>
      <c r="J384" s="59">
        <v>5</v>
      </c>
      <c r="K384" s="49">
        <v>2</v>
      </c>
      <c r="L384" s="180" t="s">
        <v>460</v>
      </c>
      <c r="M384" s="181" t="s">
        <v>433</v>
      </c>
      <c r="N384" s="181" t="s">
        <v>463</v>
      </c>
      <c r="O384" s="181" t="s">
        <v>571</v>
      </c>
      <c r="P384" s="31"/>
      <c r="Q384" s="440">
        <f>Q385</f>
        <v>60</v>
      </c>
      <c r="R384" s="440">
        <f>R385</f>
        <v>33.5</v>
      </c>
    </row>
    <row r="385" spans="8:18" ht="18.75">
      <c r="H385" s="58" t="s">
        <v>611</v>
      </c>
      <c r="I385" s="31">
        <v>27</v>
      </c>
      <c r="J385" s="59">
        <v>5</v>
      </c>
      <c r="K385" s="49">
        <v>2</v>
      </c>
      <c r="L385" s="180" t="s">
        <v>460</v>
      </c>
      <c r="M385" s="181" t="s">
        <v>433</v>
      </c>
      <c r="N385" s="181" t="s">
        <v>463</v>
      </c>
      <c r="O385" s="181" t="s">
        <v>571</v>
      </c>
      <c r="P385" s="31">
        <v>240</v>
      </c>
      <c r="Q385" s="440">
        <v>60</v>
      </c>
      <c r="R385" s="440">
        <v>33.5</v>
      </c>
    </row>
    <row r="386" spans="8:18" ht="19.5">
      <c r="H386" s="464" t="s">
        <v>6</v>
      </c>
      <c r="I386" s="515">
        <v>27</v>
      </c>
      <c r="J386" s="274">
        <v>5</v>
      </c>
      <c r="K386" s="269">
        <v>3</v>
      </c>
      <c r="L386" s="270"/>
      <c r="M386" s="271"/>
      <c r="N386" s="271"/>
      <c r="O386" s="271"/>
      <c r="P386" s="273"/>
      <c r="Q386" s="441">
        <f aca="true" t="shared" si="6" ref="Q386:R389">Q387</f>
        <v>302.3</v>
      </c>
      <c r="R386" s="441">
        <f t="shared" si="6"/>
        <v>298.5</v>
      </c>
    </row>
    <row r="387" spans="8:18" ht="31.5">
      <c r="H387" s="58" t="s">
        <v>82</v>
      </c>
      <c r="I387" s="31">
        <v>27</v>
      </c>
      <c r="J387" s="59">
        <v>5</v>
      </c>
      <c r="K387" s="49">
        <v>3</v>
      </c>
      <c r="L387" s="180" t="s">
        <v>83</v>
      </c>
      <c r="M387" s="181" t="s">
        <v>433</v>
      </c>
      <c r="N387" s="181" t="s">
        <v>463</v>
      </c>
      <c r="O387" s="181" t="s">
        <v>513</v>
      </c>
      <c r="P387" s="31"/>
      <c r="Q387" s="440">
        <f t="shared" si="6"/>
        <v>302.3</v>
      </c>
      <c r="R387" s="440">
        <f t="shared" si="6"/>
        <v>298.5</v>
      </c>
    </row>
    <row r="388" spans="8:18" ht="31.5">
      <c r="H388" s="245" t="s">
        <v>84</v>
      </c>
      <c r="I388" s="31">
        <v>27</v>
      </c>
      <c r="J388" s="59">
        <v>5</v>
      </c>
      <c r="K388" s="49">
        <v>3</v>
      </c>
      <c r="L388" s="180" t="s">
        <v>83</v>
      </c>
      <c r="M388" s="181" t="s">
        <v>433</v>
      </c>
      <c r="N388" s="181" t="s">
        <v>85</v>
      </c>
      <c r="O388" s="181" t="s">
        <v>513</v>
      </c>
      <c r="P388" s="31"/>
      <c r="Q388" s="440">
        <f t="shared" si="6"/>
        <v>302.3</v>
      </c>
      <c r="R388" s="440">
        <f t="shared" si="6"/>
        <v>298.5</v>
      </c>
    </row>
    <row r="389" spans="8:18" ht="18.75">
      <c r="H389" s="58" t="s">
        <v>86</v>
      </c>
      <c r="I389" s="31">
        <v>27</v>
      </c>
      <c r="J389" s="59">
        <v>5</v>
      </c>
      <c r="K389" s="49">
        <v>3</v>
      </c>
      <c r="L389" s="180" t="s">
        <v>83</v>
      </c>
      <c r="M389" s="181" t="s">
        <v>433</v>
      </c>
      <c r="N389" s="181" t="s">
        <v>85</v>
      </c>
      <c r="O389" s="181" t="s">
        <v>87</v>
      </c>
      <c r="P389" s="31"/>
      <c r="Q389" s="440">
        <f t="shared" si="6"/>
        <v>302.3</v>
      </c>
      <c r="R389" s="440">
        <f t="shared" si="6"/>
        <v>298.5</v>
      </c>
    </row>
    <row r="390" spans="8:18" ht="18.75">
      <c r="H390" s="58" t="s">
        <v>611</v>
      </c>
      <c r="I390" s="31">
        <v>27</v>
      </c>
      <c r="J390" s="59">
        <v>5</v>
      </c>
      <c r="K390" s="49">
        <v>3</v>
      </c>
      <c r="L390" s="180" t="s">
        <v>83</v>
      </c>
      <c r="M390" s="181" t="s">
        <v>433</v>
      </c>
      <c r="N390" s="181" t="s">
        <v>85</v>
      </c>
      <c r="O390" s="181" t="s">
        <v>87</v>
      </c>
      <c r="P390" s="31">
        <v>240</v>
      </c>
      <c r="Q390" s="440">
        <f>27.5+205.4+69.4+7.7-7.7</f>
        <v>302.3</v>
      </c>
      <c r="R390" s="440">
        <v>298.5</v>
      </c>
    </row>
    <row r="391" spans="8:18" ht="18.75" hidden="1">
      <c r="H391" s="196"/>
      <c r="I391" s="183"/>
      <c r="J391" s="184"/>
      <c r="K391" s="185"/>
      <c r="L391" s="191"/>
      <c r="M391" s="186"/>
      <c r="N391" s="186"/>
      <c r="O391" s="186"/>
      <c r="P391" s="183"/>
      <c r="Q391" s="438">
        <v>0</v>
      </c>
      <c r="R391" s="440">
        <v>0</v>
      </c>
    </row>
    <row r="392" spans="8:18" ht="19.5">
      <c r="H392" s="280" t="s">
        <v>553</v>
      </c>
      <c r="I392" s="310">
        <v>27</v>
      </c>
      <c r="J392" s="274">
        <v>5</v>
      </c>
      <c r="K392" s="269">
        <v>5</v>
      </c>
      <c r="L392" s="270"/>
      <c r="M392" s="271"/>
      <c r="N392" s="271"/>
      <c r="O392" s="271"/>
      <c r="P392" s="273"/>
      <c r="Q392" s="441">
        <f>Q397+Q393+Q395</f>
        <v>3042</v>
      </c>
      <c r="R392" s="441">
        <f>R397+R393+R395</f>
        <v>2988.7</v>
      </c>
    </row>
    <row r="393" spans="8:18" ht="63">
      <c r="H393" s="203" t="s">
        <v>872</v>
      </c>
      <c r="I393" s="34">
        <v>27</v>
      </c>
      <c r="J393" s="59">
        <v>5</v>
      </c>
      <c r="K393" s="49">
        <v>5</v>
      </c>
      <c r="L393" s="180" t="s">
        <v>460</v>
      </c>
      <c r="M393" s="181" t="s">
        <v>433</v>
      </c>
      <c r="N393" s="181" t="s">
        <v>463</v>
      </c>
      <c r="O393" s="181" t="s">
        <v>577</v>
      </c>
      <c r="P393" s="31"/>
      <c r="Q393" s="440">
        <f>Q394</f>
        <v>1386</v>
      </c>
      <c r="R393" s="440">
        <f>R394</f>
        <v>1386</v>
      </c>
    </row>
    <row r="394" spans="8:18" ht="18.75">
      <c r="H394" s="203" t="s">
        <v>567</v>
      </c>
      <c r="I394" s="34">
        <v>27</v>
      </c>
      <c r="J394" s="59">
        <v>5</v>
      </c>
      <c r="K394" s="49">
        <v>5</v>
      </c>
      <c r="L394" s="180" t="s">
        <v>460</v>
      </c>
      <c r="M394" s="181" t="s">
        <v>433</v>
      </c>
      <c r="N394" s="181" t="s">
        <v>463</v>
      </c>
      <c r="O394" s="181" t="s">
        <v>577</v>
      </c>
      <c r="P394" s="31">
        <v>540</v>
      </c>
      <c r="Q394" s="435">
        <f>1086+300</f>
        <v>1386</v>
      </c>
      <c r="R394" s="435">
        <f>1086+300</f>
        <v>1386</v>
      </c>
    </row>
    <row r="395" spans="8:18" ht="47.25">
      <c r="H395" s="203" t="s">
        <v>874</v>
      </c>
      <c r="I395" s="34">
        <v>27</v>
      </c>
      <c r="J395" s="59">
        <v>5</v>
      </c>
      <c r="K395" s="49">
        <v>5</v>
      </c>
      <c r="L395" s="180" t="s">
        <v>460</v>
      </c>
      <c r="M395" s="181" t="s">
        <v>433</v>
      </c>
      <c r="N395" s="181" t="s">
        <v>463</v>
      </c>
      <c r="O395" s="181" t="s">
        <v>873</v>
      </c>
      <c r="P395" s="31"/>
      <c r="Q395" s="440">
        <f>Q396</f>
        <v>1346.9</v>
      </c>
      <c r="R395" s="440">
        <f>R396</f>
        <v>1346.9</v>
      </c>
    </row>
    <row r="396" spans="8:18" ht="18.75">
      <c r="H396" s="203" t="s">
        <v>567</v>
      </c>
      <c r="I396" s="34">
        <v>27</v>
      </c>
      <c r="J396" s="59">
        <v>5</v>
      </c>
      <c r="K396" s="49">
        <v>5</v>
      </c>
      <c r="L396" s="180" t="s">
        <v>460</v>
      </c>
      <c r="M396" s="181" t="s">
        <v>433</v>
      </c>
      <c r="N396" s="181" t="s">
        <v>463</v>
      </c>
      <c r="O396" s="181" t="s">
        <v>873</v>
      </c>
      <c r="P396" s="31">
        <v>540</v>
      </c>
      <c r="Q396" s="435">
        <f>914+20+178+19.5+190.4+25</f>
        <v>1346.9</v>
      </c>
      <c r="R396" s="435">
        <f>914+20+178+19.5+190.4+25</f>
        <v>1346.9</v>
      </c>
    </row>
    <row r="397" spans="8:18" ht="18.75">
      <c r="H397" s="30" t="s">
        <v>875</v>
      </c>
      <c r="I397" s="34">
        <v>27</v>
      </c>
      <c r="J397" s="59">
        <v>5</v>
      </c>
      <c r="K397" s="49">
        <v>5</v>
      </c>
      <c r="L397" s="180" t="s">
        <v>465</v>
      </c>
      <c r="M397" s="181" t="s">
        <v>436</v>
      </c>
      <c r="N397" s="181" t="s">
        <v>463</v>
      </c>
      <c r="O397" s="181" t="s">
        <v>272</v>
      </c>
      <c r="P397" s="31"/>
      <c r="Q397" s="440">
        <f>Q399</f>
        <v>309.1</v>
      </c>
      <c r="R397" s="440">
        <f>R399</f>
        <v>255.8</v>
      </c>
    </row>
    <row r="398" spans="8:18" ht="18.75">
      <c r="H398" s="204" t="s">
        <v>611</v>
      </c>
      <c r="I398" s="31">
        <v>27</v>
      </c>
      <c r="J398" s="59">
        <v>5</v>
      </c>
      <c r="K398" s="49">
        <v>5</v>
      </c>
      <c r="L398" s="180" t="s">
        <v>465</v>
      </c>
      <c r="M398" s="181" t="s">
        <v>436</v>
      </c>
      <c r="N398" s="181" t="s">
        <v>463</v>
      </c>
      <c r="O398" s="181" t="s">
        <v>272</v>
      </c>
      <c r="P398" s="31">
        <v>240</v>
      </c>
      <c r="Q398" s="440">
        <f>Q399</f>
        <v>309.1</v>
      </c>
      <c r="R398" s="440">
        <v>255.8</v>
      </c>
    </row>
    <row r="399" spans="8:18" ht="31.5" hidden="1">
      <c r="H399" s="205" t="s">
        <v>566</v>
      </c>
      <c r="I399" s="188">
        <v>27</v>
      </c>
      <c r="J399" s="184">
        <v>5</v>
      </c>
      <c r="K399" s="185">
        <v>5</v>
      </c>
      <c r="L399" s="191" t="s">
        <v>465</v>
      </c>
      <c r="M399" s="186" t="s">
        <v>436</v>
      </c>
      <c r="N399" s="186" t="s">
        <v>463</v>
      </c>
      <c r="O399" s="186" t="s">
        <v>272</v>
      </c>
      <c r="P399" s="183">
        <v>243</v>
      </c>
      <c r="Q399" s="437">
        <v>309.1</v>
      </c>
      <c r="R399" s="435">
        <v>255.8</v>
      </c>
    </row>
    <row r="400" spans="8:18" ht="19.5">
      <c r="H400" s="276" t="s">
        <v>418</v>
      </c>
      <c r="I400" s="278">
        <v>27</v>
      </c>
      <c r="J400" s="279">
        <v>6</v>
      </c>
      <c r="K400" s="269"/>
      <c r="L400" s="270"/>
      <c r="M400" s="271"/>
      <c r="N400" s="271"/>
      <c r="O400" s="271"/>
      <c r="P400" s="273"/>
      <c r="Q400" s="441">
        <f>Q405+Q401</f>
        <v>1052.6</v>
      </c>
      <c r="R400" s="441">
        <f>R405+R401</f>
        <v>1052.6</v>
      </c>
    </row>
    <row r="401" spans="8:18" ht="19.5">
      <c r="H401" s="276" t="s">
        <v>417</v>
      </c>
      <c r="I401" s="278">
        <v>27</v>
      </c>
      <c r="J401" s="279">
        <v>6</v>
      </c>
      <c r="K401" s="269">
        <v>3</v>
      </c>
      <c r="L401" s="270"/>
      <c r="M401" s="271"/>
      <c r="N401" s="271"/>
      <c r="O401" s="271"/>
      <c r="P401" s="273"/>
      <c r="Q401" s="441">
        <f aca="true" t="shared" si="7" ref="Q401:R403">Q402</f>
        <v>2</v>
      </c>
      <c r="R401" s="441">
        <f t="shared" si="7"/>
        <v>2</v>
      </c>
    </row>
    <row r="402" spans="8:18" ht="47.25">
      <c r="H402" s="30" t="s">
        <v>744</v>
      </c>
      <c r="I402" s="34">
        <v>27</v>
      </c>
      <c r="J402" s="64">
        <v>6</v>
      </c>
      <c r="K402" s="49">
        <v>3</v>
      </c>
      <c r="L402" s="180" t="s">
        <v>460</v>
      </c>
      <c r="M402" s="181" t="s">
        <v>433</v>
      </c>
      <c r="N402" s="181" t="s">
        <v>463</v>
      </c>
      <c r="O402" s="181" t="s">
        <v>743</v>
      </c>
      <c r="P402" s="31"/>
      <c r="Q402" s="440">
        <f t="shared" si="7"/>
        <v>2</v>
      </c>
      <c r="R402" s="440">
        <f t="shared" si="7"/>
        <v>2</v>
      </c>
    </row>
    <row r="403" spans="8:18" ht="18.75">
      <c r="H403" s="30" t="s">
        <v>611</v>
      </c>
      <c r="I403" s="34">
        <v>27</v>
      </c>
      <c r="J403" s="64">
        <v>6</v>
      </c>
      <c r="K403" s="49">
        <v>3</v>
      </c>
      <c r="L403" s="180" t="s">
        <v>460</v>
      </c>
      <c r="M403" s="181" t="s">
        <v>433</v>
      </c>
      <c r="N403" s="181" t="s">
        <v>463</v>
      </c>
      <c r="O403" s="181" t="s">
        <v>743</v>
      </c>
      <c r="P403" s="31">
        <v>240</v>
      </c>
      <c r="Q403" s="440">
        <f t="shared" si="7"/>
        <v>2</v>
      </c>
      <c r="R403" s="440">
        <f t="shared" si="7"/>
        <v>2</v>
      </c>
    </row>
    <row r="404" spans="8:18" ht="18.75" hidden="1">
      <c r="H404" s="182"/>
      <c r="I404" s="188"/>
      <c r="J404" s="194"/>
      <c r="K404" s="185"/>
      <c r="L404" s="191"/>
      <c r="M404" s="186"/>
      <c r="N404" s="186"/>
      <c r="O404" s="186"/>
      <c r="P404" s="183">
        <v>244</v>
      </c>
      <c r="Q404" s="438">
        <v>2</v>
      </c>
      <c r="R404" s="440">
        <v>2</v>
      </c>
    </row>
    <row r="405" spans="8:18" ht="19.5">
      <c r="H405" s="276" t="s">
        <v>416</v>
      </c>
      <c r="I405" s="278">
        <v>27</v>
      </c>
      <c r="J405" s="279">
        <v>6</v>
      </c>
      <c r="K405" s="269">
        <v>5</v>
      </c>
      <c r="L405" s="270"/>
      <c r="M405" s="271"/>
      <c r="N405" s="271"/>
      <c r="O405" s="271"/>
      <c r="P405" s="273"/>
      <c r="Q405" s="441">
        <f>Q413+Q406+Q410</f>
        <v>1050.6</v>
      </c>
      <c r="R405" s="441">
        <f>R413+R406+R410</f>
        <v>1050.6</v>
      </c>
    </row>
    <row r="406" spans="8:18" ht="47.25">
      <c r="H406" s="37" t="s">
        <v>608</v>
      </c>
      <c r="I406" s="36">
        <v>27</v>
      </c>
      <c r="J406" s="49">
        <v>6</v>
      </c>
      <c r="K406" s="49">
        <v>5</v>
      </c>
      <c r="L406" s="180" t="s">
        <v>460</v>
      </c>
      <c r="M406" s="181" t="s">
        <v>433</v>
      </c>
      <c r="N406" s="181" t="s">
        <v>463</v>
      </c>
      <c r="O406" s="181" t="s">
        <v>574</v>
      </c>
      <c r="P406" s="36"/>
      <c r="Q406" s="435">
        <f>Q408+Q409</f>
        <v>50.39999999999999</v>
      </c>
      <c r="R406" s="435">
        <f>R408+R409</f>
        <v>50.39999999999999</v>
      </c>
    </row>
    <row r="407" spans="8:18" ht="18.75">
      <c r="H407" s="37" t="s">
        <v>396</v>
      </c>
      <c r="I407" s="36">
        <v>27</v>
      </c>
      <c r="J407" s="49">
        <v>6</v>
      </c>
      <c r="K407" s="49">
        <v>5</v>
      </c>
      <c r="L407" s="180" t="s">
        <v>460</v>
      </c>
      <c r="M407" s="181" t="s">
        <v>433</v>
      </c>
      <c r="N407" s="181" t="s">
        <v>463</v>
      </c>
      <c r="O407" s="181" t="s">
        <v>574</v>
      </c>
      <c r="P407" s="36">
        <v>120</v>
      </c>
      <c r="Q407" s="435">
        <f>Q408+Q409</f>
        <v>50.39999999999999</v>
      </c>
      <c r="R407" s="435">
        <f>R408+R409</f>
        <v>50.39999999999999</v>
      </c>
    </row>
    <row r="408" spans="8:18" ht="18.75" hidden="1">
      <c r="H408" s="182" t="s">
        <v>258</v>
      </c>
      <c r="I408" s="187">
        <v>27</v>
      </c>
      <c r="J408" s="185">
        <v>6</v>
      </c>
      <c r="K408" s="185">
        <v>5</v>
      </c>
      <c r="L408" s="191" t="s">
        <v>460</v>
      </c>
      <c r="M408" s="186" t="s">
        <v>433</v>
      </c>
      <c r="N408" s="186" t="s">
        <v>463</v>
      </c>
      <c r="O408" s="186" t="s">
        <v>574</v>
      </c>
      <c r="P408" s="183">
        <v>121</v>
      </c>
      <c r="Q408" s="437">
        <f>65.6-27</f>
        <v>38.599999999999994</v>
      </c>
      <c r="R408" s="435">
        <f>65.6-27</f>
        <v>38.599999999999994</v>
      </c>
    </row>
    <row r="409" spans="8:18" ht="31.5" hidden="1">
      <c r="H409" s="206" t="s">
        <v>260</v>
      </c>
      <c r="I409" s="183">
        <v>27</v>
      </c>
      <c r="J409" s="184">
        <v>6</v>
      </c>
      <c r="K409" s="185">
        <v>5</v>
      </c>
      <c r="L409" s="191" t="s">
        <v>460</v>
      </c>
      <c r="M409" s="186" t="s">
        <v>433</v>
      </c>
      <c r="N409" s="186" t="s">
        <v>463</v>
      </c>
      <c r="O409" s="186" t="s">
        <v>574</v>
      </c>
      <c r="P409" s="183">
        <v>129</v>
      </c>
      <c r="Q409" s="437">
        <f>19.9-8.1</f>
        <v>11.799999999999999</v>
      </c>
      <c r="R409" s="435">
        <f>19.9-8.1</f>
        <v>11.799999999999999</v>
      </c>
    </row>
    <row r="410" spans="8:18" ht="18.75">
      <c r="H410" s="309" t="s">
        <v>40</v>
      </c>
      <c r="I410" s="34">
        <v>27</v>
      </c>
      <c r="J410" s="59">
        <v>6</v>
      </c>
      <c r="K410" s="49">
        <v>5</v>
      </c>
      <c r="L410" s="180" t="s">
        <v>460</v>
      </c>
      <c r="M410" s="181" t="s">
        <v>433</v>
      </c>
      <c r="N410" s="181" t="s">
        <v>463</v>
      </c>
      <c r="O410" s="181" t="s">
        <v>41</v>
      </c>
      <c r="P410" s="31"/>
      <c r="Q410" s="440">
        <f>Q411+Q412</f>
        <v>35</v>
      </c>
      <c r="R410" s="440">
        <f>R411+R412</f>
        <v>35</v>
      </c>
    </row>
    <row r="411" spans="8:18" ht="18.75">
      <c r="H411" s="27" t="s">
        <v>396</v>
      </c>
      <c r="I411" s="34">
        <v>27</v>
      </c>
      <c r="J411" s="59">
        <v>6</v>
      </c>
      <c r="K411" s="49">
        <v>5</v>
      </c>
      <c r="L411" s="180" t="s">
        <v>460</v>
      </c>
      <c r="M411" s="181" t="s">
        <v>433</v>
      </c>
      <c r="N411" s="181" t="s">
        <v>463</v>
      </c>
      <c r="O411" s="181" t="s">
        <v>41</v>
      </c>
      <c r="P411" s="31">
        <v>120</v>
      </c>
      <c r="Q411" s="440">
        <f>36.3+10.9-12.2</f>
        <v>35</v>
      </c>
      <c r="R411" s="440">
        <v>35</v>
      </c>
    </row>
    <row r="412" spans="8:18" ht="18.75" hidden="1">
      <c r="H412" s="30" t="s">
        <v>611</v>
      </c>
      <c r="I412" s="34">
        <v>27</v>
      </c>
      <c r="J412" s="59">
        <v>6</v>
      </c>
      <c r="K412" s="49">
        <v>5</v>
      </c>
      <c r="L412" s="180" t="s">
        <v>460</v>
      </c>
      <c r="M412" s="181" t="s">
        <v>433</v>
      </c>
      <c r="N412" s="181" t="s">
        <v>463</v>
      </c>
      <c r="O412" s="181" t="s">
        <v>41</v>
      </c>
      <c r="P412" s="31">
        <v>240</v>
      </c>
      <c r="Q412" s="440">
        <v>0</v>
      </c>
      <c r="R412" s="440">
        <v>0</v>
      </c>
    </row>
    <row r="413" spans="8:18" ht="31.5">
      <c r="H413" s="27" t="s">
        <v>550</v>
      </c>
      <c r="I413" s="34">
        <v>27</v>
      </c>
      <c r="J413" s="64">
        <v>6</v>
      </c>
      <c r="K413" s="49">
        <v>5</v>
      </c>
      <c r="L413" s="180" t="s">
        <v>464</v>
      </c>
      <c r="M413" s="181" t="s">
        <v>433</v>
      </c>
      <c r="N413" s="181" t="s">
        <v>463</v>
      </c>
      <c r="O413" s="181" t="s">
        <v>513</v>
      </c>
      <c r="P413" s="31"/>
      <c r="Q413" s="440">
        <f>Q414+Q418</f>
        <v>965.2</v>
      </c>
      <c r="R413" s="440">
        <f>R414+R418</f>
        <v>965.2</v>
      </c>
    </row>
    <row r="414" spans="8:18" ht="31.5" hidden="1">
      <c r="H414" s="27" t="s">
        <v>201</v>
      </c>
      <c r="I414" s="34">
        <v>27</v>
      </c>
      <c r="J414" s="64">
        <v>6</v>
      </c>
      <c r="K414" s="49">
        <v>5</v>
      </c>
      <c r="L414" s="180" t="s">
        <v>464</v>
      </c>
      <c r="M414" s="181" t="s">
        <v>433</v>
      </c>
      <c r="N414" s="181" t="s">
        <v>435</v>
      </c>
      <c r="O414" s="181" t="s">
        <v>513</v>
      </c>
      <c r="P414" s="36"/>
      <c r="Q414" s="435">
        <f>Q415</f>
        <v>0</v>
      </c>
      <c r="R414" s="435">
        <f>R415</f>
        <v>0</v>
      </c>
    </row>
    <row r="415" spans="8:18" ht="18.75" hidden="1">
      <c r="H415" s="28" t="s">
        <v>877</v>
      </c>
      <c r="I415" s="34">
        <v>27</v>
      </c>
      <c r="J415" s="64">
        <v>6</v>
      </c>
      <c r="K415" s="49">
        <v>5</v>
      </c>
      <c r="L415" s="180" t="s">
        <v>464</v>
      </c>
      <c r="M415" s="181" t="s">
        <v>433</v>
      </c>
      <c r="N415" s="181" t="s">
        <v>435</v>
      </c>
      <c r="O415" s="181" t="s">
        <v>876</v>
      </c>
      <c r="P415" s="36"/>
      <c r="Q415" s="435">
        <f>Q417</f>
        <v>0</v>
      </c>
      <c r="R415" s="435">
        <f>R417</f>
        <v>0</v>
      </c>
    </row>
    <row r="416" spans="8:18" ht="18.75" hidden="1">
      <c r="H416" s="203" t="s">
        <v>567</v>
      </c>
      <c r="I416" s="34">
        <v>27</v>
      </c>
      <c r="J416" s="64">
        <v>6</v>
      </c>
      <c r="K416" s="49">
        <v>5</v>
      </c>
      <c r="L416" s="180" t="s">
        <v>464</v>
      </c>
      <c r="M416" s="181" t="s">
        <v>433</v>
      </c>
      <c r="N416" s="181" t="s">
        <v>435</v>
      </c>
      <c r="O416" s="181" t="s">
        <v>876</v>
      </c>
      <c r="P416" s="36">
        <v>540</v>
      </c>
      <c r="Q416" s="435">
        <v>0</v>
      </c>
      <c r="R416" s="435">
        <v>0</v>
      </c>
    </row>
    <row r="417" spans="8:18" ht="18.75" hidden="1">
      <c r="H417" s="209" t="s">
        <v>567</v>
      </c>
      <c r="I417" s="188">
        <v>27</v>
      </c>
      <c r="J417" s="194">
        <v>6</v>
      </c>
      <c r="K417" s="185">
        <v>5</v>
      </c>
      <c r="L417" s="191" t="s">
        <v>464</v>
      </c>
      <c r="M417" s="186" t="s">
        <v>433</v>
      </c>
      <c r="N417" s="186" t="s">
        <v>435</v>
      </c>
      <c r="O417" s="186" t="s">
        <v>876</v>
      </c>
      <c r="P417" s="183">
        <v>540</v>
      </c>
      <c r="Q417" s="437">
        <v>0</v>
      </c>
      <c r="R417" s="435">
        <v>0</v>
      </c>
    </row>
    <row r="418" spans="8:18" ht="31.5">
      <c r="H418" s="203" t="s">
        <v>203</v>
      </c>
      <c r="I418" s="34">
        <v>27</v>
      </c>
      <c r="J418" s="64">
        <v>6</v>
      </c>
      <c r="K418" s="49">
        <v>5</v>
      </c>
      <c r="L418" s="180" t="s">
        <v>464</v>
      </c>
      <c r="M418" s="181" t="s">
        <v>433</v>
      </c>
      <c r="N418" s="181" t="s">
        <v>472</v>
      </c>
      <c r="O418" s="181" t="s">
        <v>513</v>
      </c>
      <c r="P418" s="31"/>
      <c r="Q418" s="440">
        <f>Q419</f>
        <v>965.2</v>
      </c>
      <c r="R418" s="440">
        <v>965.2</v>
      </c>
    </row>
    <row r="419" spans="8:18" ht="18.75">
      <c r="H419" s="203" t="s">
        <v>877</v>
      </c>
      <c r="I419" s="34">
        <v>27</v>
      </c>
      <c r="J419" s="64">
        <v>6</v>
      </c>
      <c r="K419" s="49">
        <v>5</v>
      </c>
      <c r="L419" s="180" t="s">
        <v>464</v>
      </c>
      <c r="M419" s="181" t="s">
        <v>433</v>
      </c>
      <c r="N419" s="181" t="s">
        <v>472</v>
      </c>
      <c r="O419" s="181" t="s">
        <v>876</v>
      </c>
      <c r="P419" s="31"/>
      <c r="Q419" s="440">
        <f>Q420+Q422</f>
        <v>965.2</v>
      </c>
      <c r="R419" s="440">
        <f>R420+R422</f>
        <v>965.2</v>
      </c>
    </row>
    <row r="420" spans="8:18" ht="18.75" hidden="1">
      <c r="H420" s="203" t="s">
        <v>611</v>
      </c>
      <c r="I420" s="34">
        <v>27</v>
      </c>
      <c r="J420" s="64">
        <v>6</v>
      </c>
      <c r="K420" s="49">
        <v>5</v>
      </c>
      <c r="L420" s="180" t="s">
        <v>464</v>
      </c>
      <c r="M420" s="181" t="s">
        <v>433</v>
      </c>
      <c r="N420" s="181" t="s">
        <v>472</v>
      </c>
      <c r="O420" s="181" t="s">
        <v>876</v>
      </c>
      <c r="P420" s="31">
        <v>240</v>
      </c>
      <c r="Q420" s="440">
        <v>0</v>
      </c>
      <c r="R420" s="440">
        <v>0</v>
      </c>
    </row>
    <row r="421" spans="8:18" ht="18.75" hidden="1">
      <c r="H421" s="209"/>
      <c r="I421" s="188"/>
      <c r="J421" s="194"/>
      <c r="K421" s="185"/>
      <c r="L421" s="191"/>
      <c r="M421" s="186"/>
      <c r="N421" s="186"/>
      <c r="O421" s="186"/>
      <c r="P421" s="183">
        <v>244</v>
      </c>
      <c r="Q421" s="438">
        <v>0</v>
      </c>
      <c r="R421" s="440">
        <v>0</v>
      </c>
    </row>
    <row r="422" spans="8:18" ht="18.75">
      <c r="H422" s="203" t="s">
        <v>567</v>
      </c>
      <c r="I422" s="34">
        <v>27</v>
      </c>
      <c r="J422" s="64">
        <v>6</v>
      </c>
      <c r="K422" s="49">
        <v>5</v>
      </c>
      <c r="L422" s="180" t="s">
        <v>464</v>
      </c>
      <c r="M422" s="181" t="s">
        <v>433</v>
      </c>
      <c r="N422" s="181" t="s">
        <v>472</v>
      </c>
      <c r="O422" s="181" t="s">
        <v>876</v>
      </c>
      <c r="P422" s="31">
        <v>540</v>
      </c>
      <c r="Q422" s="440">
        <v>965.2</v>
      </c>
      <c r="R422" s="440">
        <v>965.2</v>
      </c>
    </row>
    <row r="423" spans="8:18" ht="18.75" hidden="1">
      <c r="H423" s="203" t="s">
        <v>877</v>
      </c>
      <c r="I423" s="34">
        <v>27</v>
      </c>
      <c r="J423" s="64">
        <v>6</v>
      </c>
      <c r="K423" s="49">
        <v>5</v>
      </c>
      <c r="L423" s="180" t="s">
        <v>460</v>
      </c>
      <c r="M423" s="181" t="s">
        <v>433</v>
      </c>
      <c r="N423" s="181" t="s">
        <v>463</v>
      </c>
      <c r="O423" s="181" t="s">
        <v>876</v>
      </c>
      <c r="P423" s="31"/>
      <c r="Q423" s="440">
        <f>Q424</f>
        <v>0</v>
      </c>
      <c r="R423" s="440">
        <f>R424</f>
        <v>0</v>
      </c>
    </row>
    <row r="424" spans="8:18" ht="18.75" hidden="1">
      <c r="H424" s="203" t="s">
        <v>611</v>
      </c>
      <c r="I424" s="34">
        <v>27</v>
      </c>
      <c r="J424" s="64">
        <v>6</v>
      </c>
      <c r="K424" s="49">
        <v>5</v>
      </c>
      <c r="L424" s="180" t="s">
        <v>460</v>
      </c>
      <c r="M424" s="181" t="s">
        <v>433</v>
      </c>
      <c r="N424" s="181" t="s">
        <v>463</v>
      </c>
      <c r="O424" s="181" t="s">
        <v>876</v>
      </c>
      <c r="P424" s="31">
        <v>240</v>
      </c>
      <c r="Q424" s="440">
        <v>0</v>
      </c>
      <c r="R424" s="440">
        <v>0</v>
      </c>
    </row>
    <row r="425" spans="8:18" ht="19.5">
      <c r="H425" s="276" t="s">
        <v>411</v>
      </c>
      <c r="I425" s="278">
        <v>27</v>
      </c>
      <c r="J425" s="279">
        <v>7</v>
      </c>
      <c r="K425" s="269"/>
      <c r="L425" s="270"/>
      <c r="M425" s="271"/>
      <c r="N425" s="271"/>
      <c r="O425" s="271"/>
      <c r="P425" s="273"/>
      <c r="Q425" s="441">
        <f>Q426+Q444+Q479</f>
        <v>9518.899999999998</v>
      </c>
      <c r="R425" s="441">
        <f>R426+R444+R479</f>
        <v>9020.499999999998</v>
      </c>
    </row>
    <row r="426" spans="8:18" ht="19.5">
      <c r="H426" s="281" t="s">
        <v>249</v>
      </c>
      <c r="I426" s="282">
        <v>27</v>
      </c>
      <c r="J426" s="283">
        <v>7</v>
      </c>
      <c r="K426" s="283">
        <v>3</v>
      </c>
      <c r="L426" s="284"/>
      <c r="M426" s="285"/>
      <c r="N426" s="285"/>
      <c r="O426" s="285"/>
      <c r="P426" s="282"/>
      <c r="Q426" s="442">
        <f>Q430+Q427</f>
        <v>9088.099999999999</v>
      </c>
      <c r="R426" s="441">
        <f>R430+R427</f>
        <v>8589.699999999999</v>
      </c>
    </row>
    <row r="427" spans="8:18" ht="31.5">
      <c r="H427" s="100" t="s">
        <v>674</v>
      </c>
      <c r="I427" s="22">
        <v>27</v>
      </c>
      <c r="J427" s="23">
        <v>7</v>
      </c>
      <c r="K427" s="23">
        <v>3</v>
      </c>
      <c r="L427" s="24" t="s">
        <v>472</v>
      </c>
      <c r="M427" s="195" t="s">
        <v>433</v>
      </c>
      <c r="N427" s="195" t="s">
        <v>463</v>
      </c>
      <c r="O427" s="195" t="s">
        <v>513</v>
      </c>
      <c r="P427" s="71"/>
      <c r="Q427" s="439">
        <f>Q428</f>
        <v>1.9</v>
      </c>
      <c r="R427" s="440">
        <f>R428</f>
        <v>1.9</v>
      </c>
    </row>
    <row r="428" spans="8:18" ht="18.75">
      <c r="H428" s="100" t="s">
        <v>613</v>
      </c>
      <c r="I428" s="22">
        <v>27</v>
      </c>
      <c r="J428" s="23">
        <v>7</v>
      </c>
      <c r="K428" s="23">
        <v>3</v>
      </c>
      <c r="L428" s="24" t="s">
        <v>472</v>
      </c>
      <c r="M428" s="195" t="s">
        <v>433</v>
      </c>
      <c r="N428" s="195" t="s">
        <v>468</v>
      </c>
      <c r="O428" s="195" t="s">
        <v>880</v>
      </c>
      <c r="P428" s="71">
        <v>610</v>
      </c>
      <c r="Q428" s="439">
        <f>Q429</f>
        <v>1.9</v>
      </c>
      <c r="R428" s="440">
        <f>R429</f>
        <v>1.9</v>
      </c>
    </row>
    <row r="429" spans="8:18" ht="18.75" hidden="1">
      <c r="H429" s="199"/>
      <c r="I429" s="187">
        <v>27</v>
      </c>
      <c r="J429" s="185">
        <v>7</v>
      </c>
      <c r="K429" s="185">
        <v>3</v>
      </c>
      <c r="L429" s="191" t="s">
        <v>472</v>
      </c>
      <c r="M429" s="186" t="s">
        <v>433</v>
      </c>
      <c r="N429" s="186" t="s">
        <v>468</v>
      </c>
      <c r="O429" s="186" t="s">
        <v>514</v>
      </c>
      <c r="P429" s="183">
        <v>612</v>
      </c>
      <c r="Q429" s="438">
        <v>1.9</v>
      </c>
      <c r="R429" s="440">
        <v>1.9</v>
      </c>
    </row>
    <row r="430" spans="8:18" ht="31.5">
      <c r="H430" s="100" t="s">
        <v>709</v>
      </c>
      <c r="I430" s="22">
        <v>27</v>
      </c>
      <c r="J430" s="23">
        <v>7</v>
      </c>
      <c r="K430" s="23">
        <v>3</v>
      </c>
      <c r="L430" s="24" t="s">
        <v>480</v>
      </c>
      <c r="M430" s="195" t="s">
        <v>433</v>
      </c>
      <c r="N430" s="195" t="s">
        <v>463</v>
      </c>
      <c r="O430" s="195" t="s">
        <v>513</v>
      </c>
      <c r="P430" s="71"/>
      <c r="Q430" s="439">
        <f>Q431</f>
        <v>9086.199999999999</v>
      </c>
      <c r="R430" s="440">
        <f>R431</f>
        <v>8587.8</v>
      </c>
    </row>
    <row r="431" spans="8:18" ht="31.5">
      <c r="H431" s="100" t="s">
        <v>881</v>
      </c>
      <c r="I431" s="22">
        <v>27</v>
      </c>
      <c r="J431" s="23">
        <v>7</v>
      </c>
      <c r="K431" s="23">
        <v>3</v>
      </c>
      <c r="L431" s="24" t="s">
        <v>480</v>
      </c>
      <c r="M431" s="195" t="s">
        <v>433</v>
      </c>
      <c r="N431" s="195" t="s">
        <v>468</v>
      </c>
      <c r="O431" s="195" t="s">
        <v>513</v>
      </c>
      <c r="P431" s="71"/>
      <c r="Q431" s="439">
        <f>Q432+Q436+Q438</f>
        <v>9086.199999999999</v>
      </c>
      <c r="R431" s="440">
        <f>R432+R436+R438</f>
        <v>8587.8</v>
      </c>
    </row>
    <row r="432" spans="8:18" ht="18.75">
      <c r="H432" s="102" t="s">
        <v>882</v>
      </c>
      <c r="I432" s="36">
        <v>27</v>
      </c>
      <c r="J432" s="49">
        <v>7</v>
      </c>
      <c r="K432" s="49">
        <v>3</v>
      </c>
      <c r="L432" s="180" t="s">
        <v>480</v>
      </c>
      <c r="M432" s="181" t="s">
        <v>433</v>
      </c>
      <c r="N432" s="181" t="s">
        <v>468</v>
      </c>
      <c r="O432" s="181" t="s">
        <v>880</v>
      </c>
      <c r="P432" s="31"/>
      <c r="Q432" s="440">
        <f>Q434+Q435</f>
        <v>6271.8</v>
      </c>
      <c r="R432" s="440">
        <f>R434+R435</f>
        <v>6232.8</v>
      </c>
    </row>
    <row r="433" spans="8:18" ht="18.75">
      <c r="H433" s="102" t="s">
        <v>613</v>
      </c>
      <c r="I433" s="36">
        <v>27</v>
      </c>
      <c r="J433" s="49">
        <v>7</v>
      </c>
      <c r="K433" s="49">
        <v>3</v>
      </c>
      <c r="L433" s="180" t="s">
        <v>480</v>
      </c>
      <c r="M433" s="181" t="s">
        <v>433</v>
      </c>
      <c r="N433" s="181" t="s">
        <v>468</v>
      </c>
      <c r="O433" s="181" t="s">
        <v>880</v>
      </c>
      <c r="P433" s="31">
        <v>610</v>
      </c>
      <c r="Q433" s="440">
        <f>Q434+Q435</f>
        <v>6271.8</v>
      </c>
      <c r="R433" s="440">
        <v>6233.6</v>
      </c>
    </row>
    <row r="434" spans="8:18" ht="47.25" hidden="1">
      <c r="H434" s="198" t="s">
        <v>412</v>
      </c>
      <c r="I434" s="187">
        <v>27</v>
      </c>
      <c r="J434" s="185">
        <v>7</v>
      </c>
      <c r="K434" s="185">
        <v>3</v>
      </c>
      <c r="L434" s="191" t="s">
        <v>480</v>
      </c>
      <c r="M434" s="186" t="s">
        <v>433</v>
      </c>
      <c r="N434" s="186" t="s">
        <v>468</v>
      </c>
      <c r="O434" s="186" t="s">
        <v>880</v>
      </c>
      <c r="P434" s="183">
        <v>611</v>
      </c>
      <c r="Q434" s="437">
        <f>6234.1-21.3+11.2+2.7-50.9</f>
        <v>6175.8</v>
      </c>
      <c r="R434" s="435">
        <f>6234.1-21.3+11.2+2.7-50.9</f>
        <v>6175.8</v>
      </c>
    </row>
    <row r="435" spans="8:18" ht="18.75" hidden="1">
      <c r="H435" s="198" t="s">
        <v>415</v>
      </c>
      <c r="I435" s="187">
        <v>27</v>
      </c>
      <c r="J435" s="185">
        <v>7</v>
      </c>
      <c r="K435" s="185">
        <v>3</v>
      </c>
      <c r="L435" s="191" t="s">
        <v>480</v>
      </c>
      <c r="M435" s="186" t="s">
        <v>433</v>
      </c>
      <c r="N435" s="186" t="s">
        <v>468</v>
      </c>
      <c r="O435" s="186" t="s">
        <v>880</v>
      </c>
      <c r="P435" s="183">
        <v>612</v>
      </c>
      <c r="Q435" s="437">
        <f>60+12+24</f>
        <v>96</v>
      </c>
      <c r="R435" s="619">
        <v>57</v>
      </c>
    </row>
    <row r="436" spans="8:18" ht="31.5">
      <c r="H436" s="200" t="s">
        <v>88</v>
      </c>
      <c r="I436" s="36">
        <v>27</v>
      </c>
      <c r="J436" s="49">
        <v>7</v>
      </c>
      <c r="K436" s="49">
        <v>3</v>
      </c>
      <c r="L436" s="180" t="s">
        <v>480</v>
      </c>
      <c r="M436" s="181" t="s">
        <v>433</v>
      </c>
      <c r="N436" s="181" t="s">
        <v>468</v>
      </c>
      <c r="O436" s="181" t="s">
        <v>89</v>
      </c>
      <c r="P436" s="36"/>
      <c r="Q436" s="435">
        <f>Q437</f>
        <v>1940</v>
      </c>
      <c r="R436" s="435">
        <f>R437</f>
        <v>1480.6</v>
      </c>
    </row>
    <row r="437" spans="8:18" ht="18.75">
      <c r="H437" s="200" t="s">
        <v>613</v>
      </c>
      <c r="I437" s="36">
        <v>27</v>
      </c>
      <c r="J437" s="49">
        <v>7</v>
      </c>
      <c r="K437" s="49">
        <v>3</v>
      </c>
      <c r="L437" s="180" t="s">
        <v>480</v>
      </c>
      <c r="M437" s="181" t="s">
        <v>433</v>
      </c>
      <c r="N437" s="181" t="s">
        <v>468</v>
      </c>
      <c r="O437" s="181" t="s">
        <v>89</v>
      </c>
      <c r="P437" s="36">
        <v>610</v>
      </c>
      <c r="Q437" s="435">
        <v>1940</v>
      </c>
      <c r="R437" s="435">
        <v>1480.6</v>
      </c>
    </row>
    <row r="438" spans="8:18" ht="18.75">
      <c r="H438" s="200" t="s">
        <v>38</v>
      </c>
      <c r="I438" s="36">
        <v>27</v>
      </c>
      <c r="J438" s="49">
        <v>7</v>
      </c>
      <c r="K438" s="49">
        <v>3</v>
      </c>
      <c r="L438" s="180" t="s">
        <v>480</v>
      </c>
      <c r="M438" s="181" t="s">
        <v>433</v>
      </c>
      <c r="N438" s="181" t="s">
        <v>468</v>
      </c>
      <c r="O438" s="181" t="s">
        <v>39</v>
      </c>
      <c r="P438" s="36"/>
      <c r="Q438" s="435">
        <f>Q439</f>
        <v>874.4</v>
      </c>
      <c r="R438" s="435">
        <f>R439</f>
        <v>874.4</v>
      </c>
    </row>
    <row r="439" spans="8:18" ht="18.75">
      <c r="H439" s="200" t="s">
        <v>613</v>
      </c>
      <c r="I439" s="36">
        <v>27</v>
      </c>
      <c r="J439" s="49">
        <v>7</v>
      </c>
      <c r="K439" s="49">
        <v>3</v>
      </c>
      <c r="L439" s="180" t="s">
        <v>480</v>
      </c>
      <c r="M439" s="181" t="s">
        <v>433</v>
      </c>
      <c r="N439" s="181" t="s">
        <v>468</v>
      </c>
      <c r="O439" s="181" t="s">
        <v>39</v>
      </c>
      <c r="P439" s="36">
        <v>610</v>
      </c>
      <c r="Q439" s="435">
        <f>689.1+21.3+164</f>
        <v>874.4</v>
      </c>
      <c r="R439" s="435">
        <f>689.1+21.3+164</f>
        <v>874.4</v>
      </c>
    </row>
    <row r="440" spans="8:18" ht="18.75" hidden="1">
      <c r="H440" s="200" t="s">
        <v>882</v>
      </c>
      <c r="I440" s="36">
        <v>27</v>
      </c>
      <c r="J440" s="49">
        <v>7</v>
      </c>
      <c r="K440" s="49">
        <v>3</v>
      </c>
      <c r="L440" s="180" t="s">
        <v>460</v>
      </c>
      <c r="M440" s="181" t="s">
        <v>433</v>
      </c>
      <c r="N440" s="181" t="s">
        <v>463</v>
      </c>
      <c r="O440" s="181" t="s">
        <v>880</v>
      </c>
      <c r="P440" s="36"/>
      <c r="Q440" s="435">
        <f>Q441</f>
        <v>0</v>
      </c>
      <c r="R440" s="435">
        <f>R441</f>
        <v>0</v>
      </c>
    </row>
    <row r="441" spans="8:18" ht="18.75" hidden="1">
      <c r="H441" s="100" t="s">
        <v>613</v>
      </c>
      <c r="I441" s="22">
        <v>27</v>
      </c>
      <c r="J441" s="23">
        <v>7</v>
      </c>
      <c r="K441" s="23">
        <v>3</v>
      </c>
      <c r="L441" s="24" t="s">
        <v>460</v>
      </c>
      <c r="M441" s="195" t="s">
        <v>433</v>
      </c>
      <c r="N441" s="195" t="s">
        <v>463</v>
      </c>
      <c r="O441" s="195" t="s">
        <v>880</v>
      </c>
      <c r="P441" s="22">
        <v>610</v>
      </c>
      <c r="Q441" s="436">
        <v>0</v>
      </c>
      <c r="R441" s="435">
        <v>0</v>
      </c>
    </row>
    <row r="442" spans="8:18" ht="18.75" hidden="1">
      <c r="H442" s="100" t="s">
        <v>38</v>
      </c>
      <c r="I442" s="22">
        <v>27</v>
      </c>
      <c r="J442" s="23">
        <v>7</v>
      </c>
      <c r="K442" s="23">
        <v>3</v>
      </c>
      <c r="L442" s="24" t="s">
        <v>460</v>
      </c>
      <c r="M442" s="195" t="s">
        <v>433</v>
      </c>
      <c r="N442" s="195" t="s">
        <v>463</v>
      </c>
      <c r="O442" s="195" t="s">
        <v>39</v>
      </c>
      <c r="P442" s="22"/>
      <c r="Q442" s="436">
        <f>Q443</f>
        <v>0</v>
      </c>
      <c r="R442" s="435">
        <f>R443</f>
        <v>0</v>
      </c>
    </row>
    <row r="443" spans="8:18" ht="18.75" hidden="1">
      <c r="H443" s="100" t="s">
        <v>613</v>
      </c>
      <c r="I443" s="22">
        <v>27</v>
      </c>
      <c r="J443" s="23">
        <v>7</v>
      </c>
      <c r="K443" s="23">
        <v>3</v>
      </c>
      <c r="L443" s="24" t="s">
        <v>460</v>
      </c>
      <c r="M443" s="195" t="s">
        <v>433</v>
      </c>
      <c r="N443" s="195" t="s">
        <v>463</v>
      </c>
      <c r="O443" s="195" t="s">
        <v>39</v>
      </c>
      <c r="P443" s="22">
        <v>610</v>
      </c>
      <c r="Q443" s="436">
        <v>0</v>
      </c>
      <c r="R443" s="435">
        <v>0</v>
      </c>
    </row>
    <row r="444" spans="8:18" ht="19.5">
      <c r="H444" s="267" t="s">
        <v>239</v>
      </c>
      <c r="I444" s="273">
        <v>27</v>
      </c>
      <c r="J444" s="269">
        <v>7</v>
      </c>
      <c r="K444" s="269">
        <v>7</v>
      </c>
      <c r="L444" s="270"/>
      <c r="M444" s="271"/>
      <c r="N444" s="271"/>
      <c r="O444" s="271"/>
      <c r="P444" s="268"/>
      <c r="Q444" s="433">
        <f>Q445</f>
        <v>430.8</v>
      </c>
      <c r="R444" s="433">
        <f>R445</f>
        <v>430.8</v>
      </c>
    </row>
    <row r="445" spans="8:18" ht="18.75">
      <c r="H445" s="21" t="s">
        <v>248</v>
      </c>
      <c r="I445" s="71">
        <v>27</v>
      </c>
      <c r="J445" s="23">
        <v>7</v>
      </c>
      <c r="K445" s="23">
        <v>7</v>
      </c>
      <c r="L445" s="24" t="s">
        <v>431</v>
      </c>
      <c r="M445" s="195" t="s">
        <v>433</v>
      </c>
      <c r="N445" s="195" t="s">
        <v>463</v>
      </c>
      <c r="O445" s="195" t="s">
        <v>513</v>
      </c>
      <c r="P445" s="22"/>
      <c r="Q445" s="436">
        <f>Q446+Q471</f>
        <v>430.8</v>
      </c>
      <c r="R445" s="435">
        <f>R446+R471</f>
        <v>430.8</v>
      </c>
    </row>
    <row r="446" spans="8:18" ht="18.75">
      <c r="H446" s="88" t="s">
        <v>505</v>
      </c>
      <c r="I446" s="71">
        <v>27</v>
      </c>
      <c r="J446" s="23">
        <v>7</v>
      </c>
      <c r="K446" s="23">
        <v>7</v>
      </c>
      <c r="L446" s="24" t="s">
        <v>431</v>
      </c>
      <c r="M446" s="195" t="s">
        <v>436</v>
      </c>
      <c r="N446" s="195" t="s">
        <v>463</v>
      </c>
      <c r="O446" s="195" t="s">
        <v>513</v>
      </c>
      <c r="P446" s="22"/>
      <c r="Q446" s="436">
        <f>Q447+Q454+Q458+Q464</f>
        <v>430.8</v>
      </c>
      <c r="R446" s="435">
        <f>R447+R454+R458+R464</f>
        <v>430.8</v>
      </c>
    </row>
    <row r="447" spans="8:18" ht="31.5">
      <c r="H447" s="111" t="s">
        <v>883</v>
      </c>
      <c r="I447" s="71">
        <v>27</v>
      </c>
      <c r="J447" s="23">
        <v>7</v>
      </c>
      <c r="K447" s="23">
        <v>7</v>
      </c>
      <c r="L447" s="24" t="s">
        <v>431</v>
      </c>
      <c r="M447" s="195" t="s">
        <v>436</v>
      </c>
      <c r="N447" s="195" t="s">
        <v>435</v>
      </c>
      <c r="O447" s="195" t="s">
        <v>513</v>
      </c>
      <c r="P447" s="71"/>
      <c r="Q447" s="439">
        <f>Q448+Q451</f>
        <v>185</v>
      </c>
      <c r="R447" s="440">
        <f>R448+R451</f>
        <v>185</v>
      </c>
    </row>
    <row r="448" spans="8:18" ht="18.75">
      <c r="H448" s="21" t="s">
        <v>870</v>
      </c>
      <c r="I448" s="71">
        <v>27</v>
      </c>
      <c r="J448" s="23">
        <v>7</v>
      </c>
      <c r="K448" s="23">
        <v>7</v>
      </c>
      <c r="L448" s="24" t="s">
        <v>431</v>
      </c>
      <c r="M448" s="195" t="s">
        <v>436</v>
      </c>
      <c r="N448" s="195" t="s">
        <v>435</v>
      </c>
      <c r="O448" s="195" t="s">
        <v>871</v>
      </c>
      <c r="P448" s="71" t="s">
        <v>514</v>
      </c>
      <c r="Q448" s="439">
        <f>Q450</f>
        <v>145</v>
      </c>
      <c r="R448" s="440">
        <f>R450</f>
        <v>145</v>
      </c>
    </row>
    <row r="449" spans="8:18" ht="18.75">
      <c r="H449" s="21" t="s">
        <v>613</v>
      </c>
      <c r="I449" s="71">
        <v>27</v>
      </c>
      <c r="J449" s="23">
        <v>7</v>
      </c>
      <c r="K449" s="23">
        <v>7</v>
      </c>
      <c r="L449" s="24" t="s">
        <v>431</v>
      </c>
      <c r="M449" s="195" t="s">
        <v>436</v>
      </c>
      <c r="N449" s="195" t="s">
        <v>435</v>
      </c>
      <c r="O449" s="195" t="s">
        <v>871</v>
      </c>
      <c r="P449" s="71">
        <v>610</v>
      </c>
      <c r="Q449" s="439">
        <f>Q450</f>
        <v>145</v>
      </c>
      <c r="R449" s="440">
        <f>R450</f>
        <v>145</v>
      </c>
    </row>
    <row r="450" spans="8:18" ht="18.75" hidden="1">
      <c r="H450" s="182" t="s">
        <v>514</v>
      </c>
      <c r="I450" s="183" t="s">
        <v>514</v>
      </c>
      <c r="J450" s="185" t="s">
        <v>514</v>
      </c>
      <c r="K450" s="185" t="s">
        <v>514</v>
      </c>
      <c r="L450" s="191" t="s">
        <v>514</v>
      </c>
      <c r="M450" s="186" t="s">
        <v>514</v>
      </c>
      <c r="N450" s="186" t="s">
        <v>514</v>
      </c>
      <c r="O450" s="186" t="s">
        <v>514</v>
      </c>
      <c r="P450" s="183">
        <v>612</v>
      </c>
      <c r="Q450" s="437">
        <f>185-40</f>
        <v>145</v>
      </c>
      <c r="R450" s="435">
        <f>185-40</f>
        <v>145</v>
      </c>
    </row>
    <row r="451" spans="8:18" ht="31.5">
      <c r="H451" s="246" t="s">
        <v>840</v>
      </c>
      <c r="I451" s="31">
        <v>27</v>
      </c>
      <c r="J451" s="59">
        <v>7</v>
      </c>
      <c r="K451" s="49">
        <v>7</v>
      </c>
      <c r="L451" s="180" t="s">
        <v>431</v>
      </c>
      <c r="M451" s="181" t="s">
        <v>436</v>
      </c>
      <c r="N451" s="181" t="s">
        <v>435</v>
      </c>
      <c r="O451" s="181" t="s">
        <v>839</v>
      </c>
      <c r="P451" s="31"/>
      <c r="Q451" s="440">
        <f>Q452</f>
        <v>40</v>
      </c>
      <c r="R451" s="440">
        <f>R452</f>
        <v>40</v>
      </c>
    </row>
    <row r="452" spans="8:18" ht="18.75">
      <c r="H452" s="246" t="s">
        <v>613</v>
      </c>
      <c r="I452" s="31">
        <v>27</v>
      </c>
      <c r="J452" s="59">
        <v>7</v>
      </c>
      <c r="K452" s="49">
        <v>7</v>
      </c>
      <c r="L452" s="180" t="s">
        <v>431</v>
      </c>
      <c r="M452" s="181" t="s">
        <v>436</v>
      </c>
      <c r="N452" s="181" t="s">
        <v>435</v>
      </c>
      <c r="O452" s="181" t="s">
        <v>839</v>
      </c>
      <c r="P452" s="31">
        <v>610</v>
      </c>
      <c r="Q452" s="440">
        <f>Q453</f>
        <v>40</v>
      </c>
      <c r="R452" s="440">
        <f>R453</f>
        <v>40</v>
      </c>
    </row>
    <row r="453" spans="8:18" ht="18.75" hidden="1">
      <c r="H453" s="395"/>
      <c r="I453" s="183"/>
      <c r="J453" s="184"/>
      <c r="K453" s="185"/>
      <c r="L453" s="191"/>
      <c r="M453" s="186"/>
      <c r="N453" s="186"/>
      <c r="O453" s="186"/>
      <c r="P453" s="183">
        <v>612</v>
      </c>
      <c r="Q453" s="438">
        <v>40</v>
      </c>
      <c r="R453" s="440">
        <v>40</v>
      </c>
    </row>
    <row r="454" spans="8:18" ht="18.75">
      <c r="H454" s="112" t="s">
        <v>251</v>
      </c>
      <c r="I454" s="71">
        <v>27</v>
      </c>
      <c r="J454" s="63">
        <v>7</v>
      </c>
      <c r="K454" s="23">
        <v>7</v>
      </c>
      <c r="L454" s="24" t="s">
        <v>431</v>
      </c>
      <c r="M454" s="195" t="s">
        <v>436</v>
      </c>
      <c r="N454" s="195" t="s">
        <v>472</v>
      </c>
      <c r="O454" s="195" t="s">
        <v>513</v>
      </c>
      <c r="P454" s="71"/>
      <c r="Q454" s="439">
        <f>Q455</f>
        <v>35</v>
      </c>
      <c r="R454" s="440">
        <f>R455</f>
        <v>35</v>
      </c>
    </row>
    <row r="455" spans="8:18" ht="18.75">
      <c r="H455" s="112" t="s">
        <v>870</v>
      </c>
      <c r="I455" s="71">
        <v>27</v>
      </c>
      <c r="J455" s="63">
        <v>7</v>
      </c>
      <c r="K455" s="23">
        <v>7</v>
      </c>
      <c r="L455" s="24" t="s">
        <v>431</v>
      </c>
      <c r="M455" s="195" t="s">
        <v>436</v>
      </c>
      <c r="N455" s="195" t="s">
        <v>472</v>
      </c>
      <c r="O455" s="195" t="s">
        <v>871</v>
      </c>
      <c r="P455" s="71"/>
      <c r="Q455" s="439">
        <f>Q457</f>
        <v>35</v>
      </c>
      <c r="R455" s="440">
        <f>R457</f>
        <v>35</v>
      </c>
    </row>
    <row r="456" spans="8:18" ht="18.75">
      <c r="H456" s="112" t="s">
        <v>613</v>
      </c>
      <c r="I456" s="71">
        <v>27</v>
      </c>
      <c r="J456" s="63">
        <v>7</v>
      </c>
      <c r="K456" s="23">
        <v>7</v>
      </c>
      <c r="L456" s="24" t="s">
        <v>431</v>
      </c>
      <c r="M456" s="195" t="s">
        <v>436</v>
      </c>
      <c r="N456" s="195" t="s">
        <v>472</v>
      </c>
      <c r="O456" s="195" t="s">
        <v>871</v>
      </c>
      <c r="P456" s="71">
        <v>610</v>
      </c>
      <c r="Q456" s="439">
        <f>Q457</f>
        <v>35</v>
      </c>
      <c r="R456" s="440">
        <f>R457</f>
        <v>35</v>
      </c>
    </row>
    <row r="457" spans="8:18" ht="18.75" hidden="1">
      <c r="H457" s="395" t="s">
        <v>514</v>
      </c>
      <c r="I457" s="183">
        <v>27</v>
      </c>
      <c r="J457" s="184">
        <v>7</v>
      </c>
      <c r="K457" s="185">
        <v>7</v>
      </c>
      <c r="L457" s="191" t="s">
        <v>431</v>
      </c>
      <c r="M457" s="186" t="s">
        <v>436</v>
      </c>
      <c r="N457" s="186" t="s">
        <v>472</v>
      </c>
      <c r="O457" s="186" t="s">
        <v>871</v>
      </c>
      <c r="P457" s="183">
        <v>612</v>
      </c>
      <c r="Q457" s="437">
        <v>35</v>
      </c>
      <c r="R457" s="435">
        <v>35</v>
      </c>
    </row>
    <row r="458" spans="8:18" ht="31.5">
      <c r="H458" s="112" t="s">
        <v>884</v>
      </c>
      <c r="I458" s="71">
        <v>27</v>
      </c>
      <c r="J458" s="63">
        <v>7</v>
      </c>
      <c r="K458" s="23">
        <v>7</v>
      </c>
      <c r="L458" s="24" t="s">
        <v>431</v>
      </c>
      <c r="M458" s="195" t="s">
        <v>436</v>
      </c>
      <c r="N458" s="195" t="s">
        <v>473</v>
      </c>
      <c r="O458" s="195" t="s">
        <v>513</v>
      </c>
      <c r="P458" s="71"/>
      <c r="Q458" s="439">
        <f>Q459+Q462</f>
        <v>120.8</v>
      </c>
      <c r="R458" s="440">
        <f>R459+R462</f>
        <v>120.8</v>
      </c>
    </row>
    <row r="459" spans="8:18" ht="18.75">
      <c r="H459" s="112" t="s">
        <v>870</v>
      </c>
      <c r="I459" s="71">
        <v>27</v>
      </c>
      <c r="J459" s="63">
        <v>7</v>
      </c>
      <c r="K459" s="23">
        <v>7</v>
      </c>
      <c r="L459" s="24" t="s">
        <v>431</v>
      </c>
      <c r="M459" s="195" t="s">
        <v>436</v>
      </c>
      <c r="N459" s="195" t="s">
        <v>473</v>
      </c>
      <c r="O459" s="195" t="s">
        <v>871</v>
      </c>
      <c r="P459" s="71"/>
      <c r="Q459" s="439">
        <f>Q461</f>
        <v>70.8</v>
      </c>
      <c r="R459" s="440">
        <f>R461</f>
        <v>70.8</v>
      </c>
    </row>
    <row r="460" spans="8:18" ht="18.75">
      <c r="H460" s="112" t="s">
        <v>613</v>
      </c>
      <c r="I460" s="71">
        <v>27</v>
      </c>
      <c r="J460" s="63">
        <v>7</v>
      </c>
      <c r="K460" s="23">
        <v>7</v>
      </c>
      <c r="L460" s="24" t="s">
        <v>431</v>
      </c>
      <c r="M460" s="195" t="s">
        <v>436</v>
      </c>
      <c r="N460" s="195" t="s">
        <v>473</v>
      </c>
      <c r="O460" s="195" t="s">
        <v>871</v>
      </c>
      <c r="P460" s="71">
        <v>610</v>
      </c>
      <c r="Q460" s="439">
        <f>Q461</f>
        <v>70.8</v>
      </c>
      <c r="R460" s="440">
        <f>R461</f>
        <v>70.8</v>
      </c>
    </row>
    <row r="461" spans="8:18" ht="18.75" hidden="1">
      <c r="H461" s="395" t="s">
        <v>514</v>
      </c>
      <c r="I461" s="183">
        <v>27</v>
      </c>
      <c r="J461" s="184">
        <v>7</v>
      </c>
      <c r="K461" s="185">
        <v>7</v>
      </c>
      <c r="L461" s="191" t="s">
        <v>431</v>
      </c>
      <c r="M461" s="186" t="s">
        <v>436</v>
      </c>
      <c r="N461" s="186" t="s">
        <v>473</v>
      </c>
      <c r="O461" s="186" t="s">
        <v>871</v>
      </c>
      <c r="P461" s="183">
        <v>612</v>
      </c>
      <c r="Q461" s="437">
        <v>70.8</v>
      </c>
      <c r="R461" s="435">
        <v>70.8</v>
      </c>
    </row>
    <row r="462" spans="8:18" ht="63">
      <c r="H462" s="246" t="s">
        <v>603</v>
      </c>
      <c r="I462" s="31">
        <v>27</v>
      </c>
      <c r="J462" s="59">
        <v>7</v>
      </c>
      <c r="K462" s="49">
        <v>7</v>
      </c>
      <c r="L462" s="180" t="s">
        <v>431</v>
      </c>
      <c r="M462" s="181" t="s">
        <v>436</v>
      </c>
      <c r="N462" s="181" t="s">
        <v>473</v>
      </c>
      <c r="O462" s="181" t="s">
        <v>573</v>
      </c>
      <c r="P462" s="31"/>
      <c r="Q462" s="440">
        <f>Q463</f>
        <v>50</v>
      </c>
      <c r="R462" s="440">
        <f>R463</f>
        <v>50</v>
      </c>
    </row>
    <row r="463" spans="8:18" ht="18.75">
      <c r="H463" s="246" t="s">
        <v>613</v>
      </c>
      <c r="I463" s="31">
        <v>27</v>
      </c>
      <c r="J463" s="59">
        <v>7</v>
      </c>
      <c r="K463" s="49">
        <v>7</v>
      </c>
      <c r="L463" s="180" t="s">
        <v>431</v>
      </c>
      <c r="M463" s="181" t="s">
        <v>436</v>
      </c>
      <c r="N463" s="181" t="s">
        <v>473</v>
      </c>
      <c r="O463" s="181" t="s">
        <v>573</v>
      </c>
      <c r="P463" s="31">
        <v>610</v>
      </c>
      <c r="Q463" s="440">
        <v>50</v>
      </c>
      <c r="R463" s="440">
        <v>50</v>
      </c>
    </row>
    <row r="464" spans="8:18" ht="31.5">
      <c r="H464" s="112" t="s">
        <v>252</v>
      </c>
      <c r="I464" s="71">
        <v>27</v>
      </c>
      <c r="J464" s="63">
        <v>7</v>
      </c>
      <c r="K464" s="23">
        <v>7</v>
      </c>
      <c r="L464" s="24" t="s">
        <v>431</v>
      </c>
      <c r="M464" s="195" t="s">
        <v>436</v>
      </c>
      <c r="N464" s="195" t="s">
        <v>468</v>
      </c>
      <c r="O464" s="195" t="s">
        <v>513</v>
      </c>
      <c r="P464" s="71"/>
      <c r="Q464" s="439">
        <f>Q465+Q468</f>
        <v>90</v>
      </c>
      <c r="R464" s="440">
        <f>R465+R468</f>
        <v>90</v>
      </c>
    </row>
    <row r="465" spans="8:18" ht="18.75" hidden="1">
      <c r="H465" s="112" t="s">
        <v>366</v>
      </c>
      <c r="I465" s="71">
        <v>27</v>
      </c>
      <c r="J465" s="63">
        <v>7</v>
      </c>
      <c r="K465" s="23">
        <v>7</v>
      </c>
      <c r="L465" s="24" t="s">
        <v>431</v>
      </c>
      <c r="M465" s="195" t="s">
        <v>436</v>
      </c>
      <c r="N465" s="195" t="s">
        <v>468</v>
      </c>
      <c r="O465" s="195" t="s">
        <v>571</v>
      </c>
      <c r="P465" s="71"/>
      <c r="Q465" s="439">
        <f>Q467</f>
        <v>0</v>
      </c>
      <c r="R465" s="440">
        <f>R467</f>
        <v>0</v>
      </c>
    </row>
    <row r="466" spans="8:18" ht="18.75" hidden="1">
      <c r="H466" s="112" t="s">
        <v>611</v>
      </c>
      <c r="I466" s="71">
        <v>27</v>
      </c>
      <c r="J466" s="63">
        <v>7</v>
      </c>
      <c r="K466" s="23">
        <v>7</v>
      </c>
      <c r="L466" s="24" t="s">
        <v>431</v>
      </c>
      <c r="M466" s="195" t="s">
        <v>436</v>
      </c>
      <c r="N466" s="195" t="s">
        <v>468</v>
      </c>
      <c r="O466" s="195" t="s">
        <v>571</v>
      </c>
      <c r="P466" s="71">
        <v>240</v>
      </c>
      <c r="Q466" s="439">
        <f>Q467</f>
        <v>0</v>
      </c>
      <c r="R466" s="440">
        <f>R467</f>
        <v>0</v>
      </c>
    </row>
    <row r="467" spans="8:18" ht="18.75" hidden="1">
      <c r="H467" s="395" t="s">
        <v>555</v>
      </c>
      <c r="I467" s="183">
        <v>27</v>
      </c>
      <c r="J467" s="184">
        <v>7</v>
      </c>
      <c r="K467" s="185">
        <v>7</v>
      </c>
      <c r="L467" s="191" t="s">
        <v>431</v>
      </c>
      <c r="M467" s="186" t="s">
        <v>436</v>
      </c>
      <c r="N467" s="186" t="s">
        <v>468</v>
      </c>
      <c r="O467" s="186" t="s">
        <v>571</v>
      </c>
      <c r="P467" s="183">
        <v>244</v>
      </c>
      <c r="Q467" s="437">
        <v>0</v>
      </c>
      <c r="R467" s="435">
        <v>0</v>
      </c>
    </row>
    <row r="468" spans="8:18" ht="18.75">
      <c r="H468" s="113" t="s">
        <v>879</v>
      </c>
      <c r="I468" s="71">
        <v>27</v>
      </c>
      <c r="J468" s="63">
        <v>7</v>
      </c>
      <c r="K468" s="23">
        <v>7</v>
      </c>
      <c r="L468" s="24" t="s">
        <v>431</v>
      </c>
      <c r="M468" s="195" t="s">
        <v>436</v>
      </c>
      <c r="N468" s="195" t="s">
        <v>468</v>
      </c>
      <c r="O468" s="195" t="s">
        <v>871</v>
      </c>
      <c r="P468" s="71"/>
      <c r="Q468" s="439">
        <f>Q470</f>
        <v>90</v>
      </c>
      <c r="R468" s="440">
        <f>R470</f>
        <v>90</v>
      </c>
    </row>
    <row r="469" spans="8:18" ht="18.75">
      <c r="H469" s="208" t="s">
        <v>613</v>
      </c>
      <c r="I469" s="71">
        <v>27</v>
      </c>
      <c r="J469" s="63">
        <v>7</v>
      </c>
      <c r="K469" s="23">
        <v>7</v>
      </c>
      <c r="L469" s="24" t="s">
        <v>431</v>
      </c>
      <c r="M469" s="195" t="s">
        <v>436</v>
      </c>
      <c r="N469" s="195" t="s">
        <v>468</v>
      </c>
      <c r="O469" s="195" t="s">
        <v>871</v>
      </c>
      <c r="P469" s="71">
        <v>610</v>
      </c>
      <c r="Q469" s="439">
        <f>Q470</f>
        <v>90</v>
      </c>
      <c r="R469" s="440">
        <f>R470</f>
        <v>90</v>
      </c>
    </row>
    <row r="470" spans="8:18" ht="18.75" hidden="1">
      <c r="H470" s="395" t="s">
        <v>514</v>
      </c>
      <c r="I470" s="183">
        <v>27</v>
      </c>
      <c r="J470" s="184">
        <v>7</v>
      </c>
      <c r="K470" s="185">
        <v>7</v>
      </c>
      <c r="L470" s="191" t="s">
        <v>431</v>
      </c>
      <c r="M470" s="186" t="s">
        <v>436</v>
      </c>
      <c r="N470" s="186" t="s">
        <v>468</v>
      </c>
      <c r="O470" s="186" t="s">
        <v>871</v>
      </c>
      <c r="P470" s="183">
        <v>612</v>
      </c>
      <c r="Q470" s="437">
        <f>50+40</f>
        <v>90</v>
      </c>
      <c r="R470" s="435">
        <f>50+40</f>
        <v>90</v>
      </c>
    </row>
    <row r="471" spans="8:18" ht="18.75" hidden="1">
      <c r="H471" s="388" t="s">
        <v>551</v>
      </c>
      <c r="I471" s="389">
        <v>27</v>
      </c>
      <c r="J471" s="390">
        <v>7</v>
      </c>
      <c r="K471" s="323">
        <v>7</v>
      </c>
      <c r="L471" s="324" t="s">
        <v>431</v>
      </c>
      <c r="M471" s="325" t="s">
        <v>429</v>
      </c>
      <c r="N471" s="325" t="s">
        <v>463</v>
      </c>
      <c r="O471" s="325" t="s">
        <v>513</v>
      </c>
      <c r="P471" s="389"/>
      <c r="Q471" s="444">
        <f>Q473+Q476</f>
        <v>0</v>
      </c>
      <c r="R471" s="440">
        <f>R473+R476</f>
        <v>0</v>
      </c>
    </row>
    <row r="472" spans="8:18" ht="31.5" hidden="1">
      <c r="H472" s="391" t="s">
        <v>253</v>
      </c>
      <c r="I472" s="389">
        <v>27</v>
      </c>
      <c r="J472" s="390">
        <v>7</v>
      </c>
      <c r="K472" s="323">
        <v>7</v>
      </c>
      <c r="L472" s="324" t="s">
        <v>431</v>
      </c>
      <c r="M472" s="325" t="s">
        <v>429</v>
      </c>
      <c r="N472" s="325" t="s">
        <v>437</v>
      </c>
      <c r="O472" s="325" t="s">
        <v>513</v>
      </c>
      <c r="P472" s="389"/>
      <c r="Q472" s="444">
        <f>Q473+Q476</f>
        <v>0</v>
      </c>
      <c r="R472" s="440">
        <f>R473+R476</f>
        <v>0</v>
      </c>
    </row>
    <row r="473" spans="8:18" ht="78.75" hidden="1">
      <c r="H473" s="391" t="s">
        <v>181</v>
      </c>
      <c r="I473" s="389">
        <v>27</v>
      </c>
      <c r="J473" s="390">
        <v>7</v>
      </c>
      <c r="K473" s="323">
        <v>7</v>
      </c>
      <c r="L473" s="324" t="s">
        <v>431</v>
      </c>
      <c r="M473" s="325" t="s">
        <v>429</v>
      </c>
      <c r="N473" s="325" t="s">
        <v>437</v>
      </c>
      <c r="O473" s="325" t="s">
        <v>657</v>
      </c>
      <c r="P473" s="389"/>
      <c r="Q473" s="444">
        <f>Q475</f>
        <v>0</v>
      </c>
      <c r="R473" s="440">
        <f>R475</f>
        <v>0</v>
      </c>
    </row>
    <row r="474" spans="8:18" ht="18.75" hidden="1">
      <c r="H474" s="392" t="s">
        <v>617</v>
      </c>
      <c r="I474" s="389">
        <v>27</v>
      </c>
      <c r="J474" s="390">
        <v>7</v>
      </c>
      <c r="K474" s="323">
        <v>7</v>
      </c>
      <c r="L474" s="324" t="s">
        <v>431</v>
      </c>
      <c r="M474" s="325" t="s">
        <v>429</v>
      </c>
      <c r="N474" s="325" t="s">
        <v>437</v>
      </c>
      <c r="O474" s="325" t="s">
        <v>657</v>
      </c>
      <c r="P474" s="389">
        <v>320</v>
      </c>
      <c r="Q474" s="444">
        <v>0</v>
      </c>
      <c r="R474" s="440">
        <v>0</v>
      </c>
    </row>
    <row r="475" spans="8:18" ht="18.75" hidden="1">
      <c r="H475" s="393" t="s">
        <v>325</v>
      </c>
      <c r="I475" s="389">
        <v>27</v>
      </c>
      <c r="J475" s="390">
        <v>7</v>
      </c>
      <c r="K475" s="323">
        <v>7</v>
      </c>
      <c r="L475" s="324" t="s">
        <v>431</v>
      </c>
      <c r="M475" s="325" t="s">
        <v>429</v>
      </c>
      <c r="N475" s="325" t="s">
        <v>437</v>
      </c>
      <c r="O475" s="325" t="s">
        <v>316</v>
      </c>
      <c r="P475" s="389">
        <v>322</v>
      </c>
      <c r="Q475" s="443">
        <v>0</v>
      </c>
      <c r="R475" s="435">
        <v>0</v>
      </c>
    </row>
    <row r="476" spans="8:18" ht="78.75" hidden="1">
      <c r="H476" s="394" t="s">
        <v>182</v>
      </c>
      <c r="I476" s="389">
        <v>27</v>
      </c>
      <c r="J476" s="390">
        <v>7</v>
      </c>
      <c r="K476" s="323">
        <v>7</v>
      </c>
      <c r="L476" s="324" t="s">
        <v>431</v>
      </c>
      <c r="M476" s="325" t="s">
        <v>429</v>
      </c>
      <c r="N476" s="325" t="s">
        <v>437</v>
      </c>
      <c r="O476" s="325" t="s">
        <v>317</v>
      </c>
      <c r="P476" s="389"/>
      <c r="Q476" s="444">
        <f>Q478</f>
        <v>0</v>
      </c>
      <c r="R476" s="440">
        <f>R478</f>
        <v>0</v>
      </c>
    </row>
    <row r="477" spans="8:18" ht="18.75" hidden="1">
      <c r="H477" s="394" t="s">
        <v>617</v>
      </c>
      <c r="I477" s="389">
        <v>27</v>
      </c>
      <c r="J477" s="390">
        <v>7</v>
      </c>
      <c r="K477" s="323">
        <v>7</v>
      </c>
      <c r="L477" s="324" t="s">
        <v>431</v>
      </c>
      <c r="M477" s="325" t="s">
        <v>429</v>
      </c>
      <c r="N477" s="325" t="s">
        <v>437</v>
      </c>
      <c r="O477" s="325" t="s">
        <v>317</v>
      </c>
      <c r="P477" s="389">
        <v>320</v>
      </c>
      <c r="Q477" s="444">
        <v>0</v>
      </c>
      <c r="R477" s="440">
        <v>0</v>
      </c>
    </row>
    <row r="478" spans="8:18" ht="18.75" hidden="1">
      <c r="H478" s="394" t="s">
        <v>325</v>
      </c>
      <c r="I478" s="389">
        <v>27</v>
      </c>
      <c r="J478" s="390">
        <v>7</v>
      </c>
      <c r="K478" s="323">
        <v>7</v>
      </c>
      <c r="L478" s="324" t="s">
        <v>431</v>
      </c>
      <c r="M478" s="325" t="s">
        <v>429</v>
      </c>
      <c r="N478" s="325" t="s">
        <v>437</v>
      </c>
      <c r="O478" s="325" t="s">
        <v>317</v>
      </c>
      <c r="P478" s="389">
        <v>322</v>
      </c>
      <c r="Q478" s="443">
        <v>0</v>
      </c>
      <c r="R478" s="435">
        <v>0</v>
      </c>
    </row>
    <row r="479" spans="8:18" ht="19.5" hidden="1">
      <c r="H479" s="276" t="s">
        <v>409</v>
      </c>
      <c r="I479" s="273">
        <v>27</v>
      </c>
      <c r="J479" s="279">
        <v>7</v>
      </c>
      <c r="K479" s="269">
        <v>9</v>
      </c>
      <c r="L479" s="270"/>
      <c r="M479" s="271"/>
      <c r="N479" s="271"/>
      <c r="O479" s="271"/>
      <c r="P479" s="273"/>
      <c r="Q479" s="441">
        <f>Q485+Q482+Q483</f>
        <v>0</v>
      </c>
      <c r="R479" s="441">
        <f>R485+R482+R483</f>
        <v>0</v>
      </c>
    </row>
    <row r="480" spans="8:18" ht="18.75" hidden="1">
      <c r="H480" s="37" t="s">
        <v>243</v>
      </c>
      <c r="I480" s="36">
        <v>27</v>
      </c>
      <c r="J480" s="32">
        <v>7</v>
      </c>
      <c r="K480" s="49">
        <v>9</v>
      </c>
      <c r="L480" s="180" t="s">
        <v>460</v>
      </c>
      <c r="M480" s="181" t="s">
        <v>433</v>
      </c>
      <c r="N480" s="181" t="s">
        <v>463</v>
      </c>
      <c r="O480" s="181" t="s">
        <v>571</v>
      </c>
      <c r="P480" s="31"/>
      <c r="Q480" s="440">
        <f>Q481+Q483</f>
        <v>0</v>
      </c>
      <c r="R480" s="440">
        <f>R481+R483</f>
        <v>0</v>
      </c>
    </row>
    <row r="481" spans="8:18" ht="18.75" hidden="1">
      <c r="H481" s="37" t="s">
        <v>378</v>
      </c>
      <c r="I481" s="36">
        <v>27</v>
      </c>
      <c r="J481" s="32">
        <v>7</v>
      </c>
      <c r="K481" s="49">
        <v>9</v>
      </c>
      <c r="L481" s="180" t="s">
        <v>460</v>
      </c>
      <c r="M481" s="181" t="s">
        <v>433</v>
      </c>
      <c r="N481" s="181" t="s">
        <v>463</v>
      </c>
      <c r="O481" s="181" t="s">
        <v>571</v>
      </c>
      <c r="P481" s="31">
        <v>410</v>
      </c>
      <c r="Q481" s="440">
        <f>Q482</f>
        <v>0</v>
      </c>
      <c r="R481" s="440">
        <f>R482</f>
        <v>0</v>
      </c>
    </row>
    <row r="482" spans="8:18" ht="31.5" hidden="1">
      <c r="H482" s="401" t="s">
        <v>565</v>
      </c>
      <c r="I482" s="402">
        <v>27</v>
      </c>
      <c r="J482" s="403">
        <v>7</v>
      </c>
      <c r="K482" s="404">
        <v>9</v>
      </c>
      <c r="L482" s="405" t="s">
        <v>460</v>
      </c>
      <c r="M482" s="406" t="s">
        <v>433</v>
      </c>
      <c r="N482" s="406" t="s">
        <v>463</v>
      </c>
      <c r="O482" s="406" t="s">
        <v>571</v>
      </c>
      <c r="P482" s="407">
        <v>414</v>
      </c>
      <c r="Q482" s="440">
        <v>0</v>
      </c>
      <c r="R482" s="440">
        <v>0</v>
      </c>
    </row>
    <row r="483" spans="8:18" ht="18.75" hidden="1">
      <c r="H483" s="37" t="s">
        <v>623</v>
      </c>
      <c r="I483" s="36">
        <v>27</v>
      </c>
      <c r="J483" s="32">
        <v>7</v>
      </c>
      <c r="K483" s="49">
        <v>9</v>
      </c>
      <c r="L483" s="180" t="s">
        <v>460</v>
      </c>
      <c r="M483" s="181" t="s">
        <v>433</v>
      </c>
      <c r="N483" s="181" t="s">
        <v>463</v>
      </c>
      <c r="O483" s="181" t="s">
        <v>571</v>
      </c>
      <c r="P483" s="31">
        <v>830</v>
      </c>
      <c r="Q483" s="440">
        <f>Q484</f>
        <v>0</v>
      </c>
      <c r="R483" s="440">
        <f>R484</f>
        <v>0</v>
      </c>
    </row>
    <row r="484" spans="8:18" ht="18.75" hidden="1">
      <c r="H484" s="189"/>
      <c r="I484" s="187"/>
      <c r="J484" s="190"/>
      <c r="K484" s="185"/>
      <c r="L484" s="191"/>
      <c r="M484" s="186"/>
      <c r="N484" s="186"/>
      <c r="O484" s="186"/>
      <c r="P484" s="183">
        <v>831</v>
      </c>
      <c r="Q484" s="438">
        <v>0</v>
      </c>
      <c r="R484" s="440">
        <v>0</v>
      </c>
    </row>
    <row r="485" spans="8:18" ht="47.25" hidden="1">
      <c r="H485" s="37" t="s">
        <v>337</v>
      </c>
      <c r="I485" s="36">
        <v>27</v>
      </c>
      <c r="J485" s="49">
        <v>7</v>
      </c>
      <c r="K485" s="49">
        <v>9</v>
      </c>
      <c r="L485" s="180" t="s">
        <v>460</v>
      </c>
      <c r="M485" s="181" t="s">
        <v>433</v>
      </c>
      <c r="N485" s="181" t="s">
        <v>463</v>
      </c>
      <c r="O485" s="181" t="s">
        <v>183</v>
      </c>
      <c r="P485" s="31" t="s">
        <v>397</v>
      </c>
      <c r="Q485" s="440">
        <f>Q486</f>
        <v>0</v>
      </c>
      <c r="R485" s="440">
        <f>R486</f>
        <v>0</v>
      </c>
    </row>
    <row r="486" spans="8:18" ht="18.75" hidden="1">
      <c r="H486" s="37" t="s">
        <v>613</v>
      </c>
      <c r="I486" s="31">
        <v>27</v>
      </c>
      <c r="J486" s="59">
        <v>7</v>
      </c>
      <c r="K486" s="49">
        <v>9</v>
      </c>
      <c r="L486" s="180" t="s">
        <v>460</v>
      </c>
      <c r="M486" s="181" t="s">
        <v>433</v>
      </c>
      <c r="N486" s="181" t="s">
        <v>463</v>
      </c>
      <c r="O486" s="181" t="s">
        <v>183</v>
      </c>
      <c r="P486" s="31">
        <v>610</v>
      </c>
      <c r="Q486" s="440">
        <f>Q487+Q488</f>
        <v>0</v>
      </c>
      <c r="R486" s="440">
        <f>R487+R488</f>
        <v>0</v>
      </c>
    </row>
    <row r="487" spans="8:18" ht="47.25" hidden="1">
      <c r="H487" s="182" t="s">
        <v>412</v>
      </c>
      <c r="I487" s="188">
        <v>27</v>
      </c>
      <c r="J487" s="194">
        <v>7</v>
      </c>
      <c r="K487" s="185">
        <v>9</v>
      </c>
      <c r="L487" s="191" t="s">
        <v>460</v>
      </c>
      <c r="M487" s="186" t="s">
        <v>433</v>
      </c>
      <c r="N487" s="186" t="s">
        <v>463</v>
      </c>
      <c r="O487" s="186" t="s">
        <v>183</v>
      </c>
      <c r="P487" s="183">
        <v>611</v>
      </c>
      <c r="Q487" s="437">
        <v>0</v>
      </c>
      <c r="R487" s="435">
        <v>0</v>
      </c>
    </row>
    <row r="488" spans="8:18" ht="18.75" hidden="1">
      <c r="H488" s="189"/>
      <c r="I488" s="183">
        <v>27</v>
      </c>
      <c r="J488" s="184">
        <v>7</v>
      </c>
      <c r="K488" s="185">
        <v>9</v>
      </c>
      <c r="L488" s="191" t="s">
        <v>460</v>
      </c>
      <c r="M488" s="186" t="s">
        <v>433</v>
      </c>
      <c r="N488" s="186" t="s">
        <v>463</v>
      </c>
      <c r="O488" s="186" t="s">
        <v>183</v>
      </c>
      <c r="P488" s="187">
        <v>612</v>
      </c>
      <c r="Q488" s="437">
        <v>0</v>
      </c>
      <c r="R488" s="435">
        <v>0</v>
      </c>
    </row>
    <row r="489" spans="8:18" ht="19.5">
      <c r="H489" s="267" t="s">
        <v>408</v>
      </c>
      <c r="I489" s="268">
        <v>27</v>
      </c>
      <c r="J489" s="269">
        <v>8</v>
      </c>
      <c r="K489" s="269"/>
      <c r="L489" s="270"/>
      <c r="M489" s="271"/>
      <c r="N489" s="271"/>
      <c r="O489" s="271"/>
      <c r="P489" s="268"/>
      <c r="Q489" s="433">
        <f>Q490</f>
        <v>30306.7</v>
      </c>
      <c r="R489" s="433">
        <f>R490</f>
        <v>28106.800000000003</v>
      </c>
    </row>
    <row r="490" spans="8:18" ht="19.5">
      <c r="H490" s="267" t="s">
        <v>336</v>
      </c>
      <c r="I490" s="268">
        <v>27</v>
      </c>
      <c r="J490" s="269">
        <v>8</v>
      </c>
      <c r="K490" s="269">
        <v>1</v>
      </c>
      <c r="L490" s="270"/>
      <c r="M490" s="271"/>
      <c r="N490" s="271"/>
      <c r="O490" s="271"/>
      <c r="P490" s="268"/>
      <c r="Q490" s="434">
        <f>Q491+Q525+Q527</f>
        <v>30306.7</v>
      </c>
      <c r="R490" s="433">
        <f>R491+R525+R527</f>
        <v>28106.800000000003</v>
      </c>
    </row>
    <row r="491" spans="8:18" ht="31.5">
      <c r="H491" s="30" t="s">
        <v>709</v>
      </c>
      <c r="I491" s="36">
        <v>27</v>
      </c>
      <c r="J491" s="49">
        <v>8</v>
      </c>
      <c r="K491" s="49">
        <v>1</v>
      </c>
      <c r="L491" s="180" t="s">
        <v>480</v>
      </c>
      <c r="M491" s="181" t="s">
        <v>433</v>
      </c>
      <c r="N491" s="181" t="s">
        <v>463</v>
      </c>
      <c r="O491" s="181" t="s">
        <v>513</v>
      </c>
      <c r="P491" s="36"/>
      <c r="Q491" s="435">
        <f>Q492+Q507+Q514</f>
        <v>30306.7</v>
      </c>
      <c r="R491" s="435">
        <f>R492+R507+R514</f>
        <v>28106.800000000003</v>
      </c>
    </row>
    <row r="492" spans="8:18" ht="31.5">
      <c r="H492" s="88" t="s">
        <v>184</v>
      </c>
      <c r="I492" s="71">
        <v>27</v>
      </c>
      <c r="J492" s="23">
        <v>8</v>
      </c>
      <c r="K492" s="23">
        <v>1</v>
      </c>
      <c r="L492" s="24" t="s">
        <v>480</v>
      </c>
      <c r="M492" s="195" t="s">
        <v>433</v>
      </c>
      <c r="N492" s="195" t="s">
        <v>435</v>
      </c>
      <c r="O492" s="195" t="s">
        <v>513</v>
      </c>
      <c r="P492" s="71"/>
      <c r="Q492" s="439">
        <f>Q493+Q499+Q502+Q497+Q505</f>
        <v>10945.600000000002</v>
      </c>
      <c r="R492" s="440">
        <f>R493+R499+R502+R497+R505</f>
        <v>10945.600000000002</v>
      </c>
    </row>
    <row r="493" spans="8:18" ht="18.75">
      <c r="H493" s="104" t="s">
        <v>186</v>
      </c>
      <c r="I493" s="22">
        <v>27</v>
      </c>
      <c r="J493" s="23">
        <v>8</v>
      </c>
      <c r="K493" s="23">
        <v>1</v>
      </c>
      <c r="L493" s="24" t="s">
        <v>480</v>
      </c>
      <c r="M493" s="195" t="s">
        <v>433</v>
      </c>
      <c r="N493" s="195" t="s">
        <v>435</v>
      </c>
      <c r="O493" s="195" t="s">
        <v>185</v>
      </c>
      <c r="P493" s="71"/>
      <c r="Q493" s="439">
        <f>Q495+Q496</f>
        <v>9346.600000000002</v>
      </c>
      <c r="R493" s="440">
        <f>R495+R496</f>
        <v>9346.600000000002</v>
      </c>
    </row>
    <row r="494" spans="8:18" ht="18.75">
      <c r="H494" s="88" t="s">
        <v>613</v>
      </c>
      <c r="I494" s="22">
        <v>27</v>
      </c>
      <c r="J494" s="23">
        <v>8</v>
      </c>
      <c r="K494" s="23">
        <v>1</v>
      </c>
      <c r="L494" s="24" t="s">
        <v>480</v>
      </c>
      <c r="M494" s="195" t="s">
        <v>433</v>
      </c>
      <c r="N494" s="195" t="s">
        <v>435</v>
      </c>
      <c r="O494" s="195" t="s">
        <v>185</v>
      </c>
      <c r="P494" s="71">
        <v>610</v>
      </c>
      <c r="Q494" s="439">
        <f>Q495+Q496</f>
        <v>9346.600000000002</v>
      </c>
      <c r="R494" s="440">
        <f>R495+R496</f>
        <v>9346.600000000002</v>
      </c>
    </row>
    <row r="495" spans="8:18" ht="47.25" hidden="1">
      <c r="H495" s="182" t="s">
        <v>412</v>
      </c>
      <c r="I495" s="187">
        <v>27</v>
      </c>
      <c r="J495" s="185">
        <v>8</v>
      </c>
      <c r="K495" s="185">
        <v>1</v>
      </c>
      <c r="L495" s="191" t="s">
        <v>480</v>
      </c>
      <c r="M495" s="186" t="s">
        <v>433</v>
      </c>
      <c r="N495" s="186" t="s">
        <v>435</v>
      </c>
      <c r="O495" s="186" t="s">
        <v>185</v>
      </c>
      <c r="P495" s="183">
        <v>611</v>
      </c>
      <c r="Q495" s="437">
        <f>9121.2-17+11.2+203</f>
        <v>9318.400000000001</v>
      </c>
      <c r="R495" s="435">
        <f>9121.2-17+11.2+203</f>
        <v>9318.400000000001</v>
      </c>
    </row>
    <row r="496" spans="8:18" ht="18.75" hidden="1">
      <c r="H496" s="182" t="s">
        <v>415</v>
      </c>
      <c r="I496" s="187">
        <v>27</v>
      </c>
      <c r="J496" s="185">
        <v>8</v>
      </c>
      <c r="K496" s="185">
        <v>1</v>
      </c>
      <c r="L496" s="191" t="s">
        <v>480</v>
      </c>
      <c r="M496" s="186" t="s">
        <v>433</v>
      </c>
      <c r="N496" s="186" t="s">
        <v>435</v>
      </c>
      <c r="O496" s="186" t="s">
        <v>185</v>
      </c>
      <c r="P496" s="183">
        <v>612</v>
      </c>
      <c r="Q496" s="437">
        <f>30-1.8</f>
        <v>28.2</v>
      </c>
      <c r="R496" s="435">
        <f>30-1.8</f>
        <v>28.2</v>
      </c>
    </row>
    <row r="497" spans="8:18" ht="18.75" hidden="1">
      <c r="H497" s="516" t="s">
        <v>9</v>
      </c>
      <c r="I497" s="498">
        <v>27</v>
      </c>
      <c r="J497" s="323">
        <v>8</v>
      </c>
      <c r="K497" s="323">
        <v>1</v>
      </c>
      <c r="L497" s="324" t="s">
        <v>480</v>
      </c>
      <c r="M497" s="325" t="s">
        <v>433</v>
      </c>
      <c r="N497" s="325" t="s">
        <v>435</v>
      </c>
      <c r="O497" s="325" t="s">
        <v>8</v>
      </c>
      <c r="P497" s="389"/>
      <c r="Q497" s="444">
        <f>Q498</f>
        <v>0</v>
      </c>
      <c r="R497" s="440">
        <f>R498</f>
        <v>0</v>
      </c>
    </row>
    <row r="498" spans="8:18" ht="18.75" hidden="1">
      <c r="H498" s="516" t="s">
        <v>887</v>
      </c>
      <c r="I498" s="498">
        <v>27</v>
      </c>
      <c r="J498" s="323">
        <v>8</v>
      </c>
      <c r="K498" s="323">
        <v>1</v>
      </c>
      <c r="L498" s="324" t="s">
        <v>480</v>
      </c>
      <c r="M498" s="325" t="s">
        <v>433</v>
      </c>
      <c r="N498" s="325" t="s">
        <v>435</v>
      </c>
      <c r="O498" s="325" t="s">
        <v>8</v>
      </c>
      <c r="P498" s="389">
        <v>350</v>
      </c>
      <c r="Q498" s="444">
        <v>0</v>
      </c>
      <c r="R498" s="440">
        <v>0</v>
      </c>
    </row>
    <row r="499" spans="8:18" ht="31.5">
      <c r="H499" s="30" t="s">
        <v>90</v>
      </c>
      <c r="I499" s="36">
        <v>27</v>
      </c>
      <c r="J499" s="49">
        <v>8</v>
      </c>
      <c r="K499" s="49">
        <v>1</v>
      </c>
      <c r="L499" s="180" t="s">
        <v>480</v>
      </c>
      <c r="M499" s="181" t="s">
        <v>433</v>
      </c>
      <c r="N499" s="181" t="s">
        <v>435</v>
      </c>
      <c r="O499" s="181" t="s">
        <v>91</v>
      </c>
      <c r="P499" s="31"/>
      <c r="Q499" s="440">
        <f>Q500</f>
        <v>340</v>
      </c>
      <c r="R499" s="440">
        <f>R500</f>
        <v>340</v>
      </c>
    </row>
    <row r="500" spans="8:18" ht="18.75">
      <c r="H500" s="30" t="s">
        <v>613</v>
      </c>
      <c r="I500" s="36">
        <v>27</v>
      </c>
      <c r="J500" s="49">
        <v>8</v>
      </c>
      <c r="K500" s="49">
        <v>1</v>
      </c>
      <c r="L500" s="180" t="s">
        <v>480</v>
      </c>
      <c r="M500" s="181" t="s">
        <v>433</v>
      </c>
      <c r="N500" s="181" t="s">
        <v>435</v>
      </c>
      <c r="O500" s="181" t="s">
        <v>91</v>
      </c>
      <c r="P500" s="31">
        <v>610</v>
      </c>
      <c r="Q500" s="440">
        <f>Q501</f>
        <v>340</v>
      </c>
      <c r="R500" s="440">
        <f>R501</f>
        <v>340</v>
      </c>
    </row>
    <row r="501" spans="8:18" ht="18.75" hidden="1">
      <c r="H501" s="182"/>
      <c r="I501" s="187"/>
      <c r="J501" s="185"/>
      <c r="K501" s="185"/>
      <c r="L501" s="191"/>
      <c r="M501" s="186"/>
      <c r="N501" s="186"/>
      <c r="O501" s="186"/>
      <c r="P501" s="183">
        <v>612</v>
      </c>
      <c r="Q501" s="438">
        <v>340</v>
      </c>
      <c r="R501" s="440">
        <v>340</v>
      </c>
    </row>
    <row r="502" spans="8:18" ht="18.75">
      <c r="H502" s="30" t="s">
        <v>0</v>
      </c>
      <c r="I502" s="36">
        <v>27</v>
      </c>
      <c r="J502" s="49">
        <v>8</v>
      </c>
      <c r="K502" s="49">
        <v>1</v>
      </c>
      <c r="L502" s="180" t="s">
        <v>480</v>
      </c>
      <c r="M502" s="181" t="s">
        <v>433</v>
      </c>
      <c r="N502" s="181" t="s">
        <v>435</v>
      </c>
      <c r="O502" s="181" t="s">
        <v>913</v>
      </c>
      <c r="P502" s="31"/>
      <c r="Q502" s="440">
        <f>Q503</f>
        <v>36.199999999999996</v>
      </c>
      <c r="R502" s="440">
        <f>R503</f>
        <v>36.199999999999996</v>
      </c>
    </row>
    <row r="503" spans="8:18" ht="18.75">
      <c r="H503" s="30" t="s">
        <v>613</v>
      </c>
      <c r="I503" s="36">
        <v>27</v>
      </c>
      <c r="J503" s="49">
        <v>8</v>
      </c>
      <c r="K503" s="49">
        <v>1</v>
      </c>
      <c r="L503" s="180" t="s">
        <v>480</v>
      </c>
      <c r="M503" s="181" t="s">
        <v>433</v>
      </c>
      <c r="N503" s="181" t="s">
        <v>435</v>
      </c>
      <c r="O503" s="181" t="s">
        <v>913</v>
      </c>
      <c r="P503" s="31">
        <v>610</v>
      </c>
      <c r="Q503" s="440">
        <f>Q504</f>
        <v>36.199999999999996</v>
      </c>
      <c r="R503" s="440">
        <f>R504</f>
        <v>36.199999999999996</v>
      </c>
    </row>
    <row r="504" spans="8:18" ht="18.75" hidden="1">
      <c r="H504" s="182"/>
      <c r="I504" s="187"/>
      <c r="J504" s="185"/>
      <c r="K504" s="185"/>
      <c r="L504" s="191"/>
      <c r="M504" s="186"/>
      <c r="N504" s="186"/>
      <c r="O504" s="186"/>
      <c r="P504" s="183">
        <v>612</v>
      </c>
      <c r="Q504" s="438">
        <f>1.8+34.4</f>
        <v>36.199999999999996</v>
      </c>
      <c r="R504" s="440">
        <f>1.8+34.4</f>
        <v>36.199999999999996</v>
      </c>
    </row>
    <row r="505" spans="8:18" ht="18.75">
      <c r="H505" s="30" t="s">
        <v>38</v>
      </c>
      <c r="I505" s="36">
        <v>27</v>
      </c>
      <c r="J505" s="49">
        <v>8</v>
      </c>
      <c r="K505" s="49">
        <v>1</v>
      </c>
      <c r="L505" s="180" t="s">
        <v>480</v>
      </c>
      <c r="M505" s="181" t="s">
        <v>433</v>
      </c>
      <c r="N505" s="181" t="s">
        <v>435</v>
      </c>
      <c r="O505" s="181" t="s">
        <v>39</v>
      </c>
      <c r="P505" s="31"/>
      <c r="Q505" s="440">
        <f>Q506</f>
        <v>1222.8</v>
      </c>
      <c r="R505" s="440">
        <f>R506</f>
        <v>1222.8</v>
      </c>
    </row>
    <row r="506" spans="8:18" ht="18.75">
      <c r="H506" s="30" t="s">
        <v>613</v>
      </c>
      <c r="I506" s="36">
        <v>27</v>
      </c>
      <c r="J506" s="49">
        <v>8</v>
      </c>
      <c r="K506" s="49">
        <v>1</v>
      </c>
      <c r="L506" s="180" t="s">
        <v>480</v>
      </c>
      <c r="M506" s="181" t="s">
        <v>433</v>
      </c>
      <c r="N506" s="181" t="s">
        <v>435</v>
      </c>
      <c r="O506" s="181" t="s">
        <v>39</v>
      </c>
      <c r="P506" s="31">
        <v>610</v>
      </c>
      <c r="Q506" s="440">
        <f>548.8+17+657</f>
        <v>1222.8</v>
      </c>
      <c r="R506" s="440">
        <f>548.8+17+657</f>
        <v>1222.8</v>
      </c>
    </row>
    <row r="507" spans="8:18" ht="31.5">
      <c r="H507" s="21" t="s">
        <v>187</v>
      </c>
      <c r="I507" s="22">
        <v>27</v>
      </c>
      <c r="J507" s="23">
        <v>8</v>
      </c>
      <c r="K507" s="23">
        <v>1</v>
      </c>
      <c r="L507" s="24" t="s">
        <v>480</v>
      </c>
      <c r="M507" s="195" t="s">
        <v>433</v>
      </c>
      <c r="N507" s="195" t="s">
        <v>472</v>
      </c>
      <c r="O507" s="195" t="s">
        <v>513</v>
      </c>
      <c r="P507" s="71"/>
      <c r="Q507" s="439">
        <f>Q508+Q512</f>
        <v>10081.299999999997</v>
      </c>
      <c r="R507" s="440">
        <f>R508+R512</f>
        <v>10081.299999999997</v>
      </c>
    </row>
    <row r="508" spans="8:18" ht="18.75">
      <c r="H508" s="21" t="s">
        <v>870</v>
      </c>
      <c r="I508" s="22">
        <v>27</v>
      </c>
      <c r="J508" s="23">
        <v>8</v>
      </c>
      <c r="K508" s="23">
        <v>1</v>
      </c>
      <c r="L508" s="24" t="s">
        <v>480</v>
      </c>
      <c r="M508" s="195" t="s">
        <v>433</v>
      </c>
      <c r="N508" s="195" t="s">
        <v>472</v>
      </c>
      <c r="O508" s="195" t="s">
        <v>871</v>
      </c>
      <c r="P508" s="71"/>
      <c r="Q508" s="439">
        <f>Q510+Q511</f>
        <v>8845.999999999998</v>
      </c>
      <c r="R508" s="440">
        <f>R510+R511</f>
        <v>8845.999999999998</v>
      </c>
    </row>
    <row r="509" spans="8:18" ht="18.75">
      <c r="H509" s="21" t="s">
        <v>613</v>
      </c>
      <c r="I509" s="22">
        <v>27</v>
      </c>
      <c r="J509" s="23">
        <v>8</v>
      </c>
      <c r="K509" s="23">
        <v>1</v>
      </c>
      <c r="L509" s="24" t="s">
        <v>480</v>
      </c>
      <c r="M509" s="195" t="s">
        <v>433</v>
      </c>
      <c r="N509" s="195" t="s">
        <v>472</v>
      </c>
      <c r="O509" s="195" t="s">
        <v>871</v>
      </c>
      <c r="P509" s="71">
        <v>610</v>
      </c>
      <c r="Q509" s="439">
        <f>Q510+Q511</f>
        <v>8845.999999999998</v>
      </c>
      <c r="R509" s="440">
        <f>R510+R511</f>
        <v>8845.999999999998</v>
      </c>
    </row>
    <row r="510" spans="8:18" ht="47.25" hidden="1">
      <c r="H510" s="182" t="s">
        <v>412</v>
      </c>
      <c r="I510" s="187">
        <v>27</v>
      </c>
      <c r="J510" s="185">
        <v>8</v>
      </c>
      <c r="K510" s="185">
        <v>1</v>
      </c>
      <c r="L510" s="191" t="s">
        <v>480</v>
      </c>
      <c r="M510" s="186" t="s">
        <v>433</v>
      </c>
      <c r="N510" s="186" t="s">
        <v>472</v>
      </c>
      <c r="O510" s="186" t="s">
        <v>871</v>
      </c>
      <c r="P510" s="183">
        <v>611</v>
      </c>
      <c r="Q510" s="437">
        <f>8801.8-37.1+11.3</f>
        <v>8775.999999999998</v>
      </c>
      <c r="R510" s="435">
        <f>8801.8-37.1+11.3</f>
        <v>8775.999999999998</v>
      </c>
    </row>
    <row r="511" spans="8:18" ht="18.75" hidden="1">
      <c r="H511" s="182" t="s">
        <v>415</v>
      </c>
      <c r="I511" s="187">
        <v>27</v>
      </c>
      <c r="J511" s="185">
        <v>8</v>
      </c>
      <c r="K511" s="185">
        <v>1</v>
      </c>
      <c r="L511" s="191" t="s">
        <v>480</v>
      </c>
      <c r="M511" s="186" t="s">
        <v>433</v>
      </c>
      <c r="N511" s="186" t="s">
        <v>472</v>
      </c>
      <c r="O511" s="186" t="s">
        <v>871</v>
      </c>
      <c r="P511" s="183">
        <v>612</v>
      </c>
      <c r="Q511" s="437">
        <f>100-30</f>
        <v>70</v>
      </c>
      <c r="R511" s="435">
        <f>100-30</f>
        <v>70</v>
      </c>
    </row>
    <row r="512" spans="8:18" ht="18.75">
      <c r="H512" s="30" t="s">
        <v>38</v>
      </c>
      <c r="I512" s="40">
        <v>27</v>
      </c>
      <c r="J512" s="49">
        <v>8</v>
      </c>
      <c r="K512" s="49">
        <v>1</v>
      </c>
      <c r="L512" s="180" t="s">
        <v>480</v>
      </c>
      <c r="M512" s="181" t="s">
        <v>433</v>
      </c>
      <c r="N512" s="181" t="s">
        <v>472</v>
      </c>
      <c r="O512" s="181" t="s">
        <v>39</v>
      </c>
      <c r="P512" s="31"/>
      <c r="Q512" s="440">
        <f>Q513</f>
        <v>1235.3</v>
      </c>
      <c r="R512" s="440">
        <f>R513</f>
        <v>1235.3</v>
      </c>
    </row>
    <row r="513" spans="8:18" ht="18.75">
      <c r="H513" s="30" t="s">
        <v>613</v>
      </c>
      <c r="I513" s="40">
        <v>27</v>
      </c>
      <c r="J513" s="49">
        <v>8</v>
      </c>
      <c r="K513" s="49">
        <v>1</v>
      </c>
      <c r="L513" s="180" t="s">
        <v>480</v>
      </c>
      <c r="M513" s="181" t="s">
        <v>433</v>
      </c>
      <c r="N513" s="181" t="s">
        <v>472</v>
      </c>
      <c r="O513" s="181" t="s">
        <v>39</v>
      </c>
      <c r="P513" s="31">
        <v>610</v>
      </c>
      <c r="Q513" s="440">
        <f>1198.2+37.1</f>
        <v>1235.3</v>
      </c>
      <c r="R513" s="440">
        <f>1198.2+37.1</f>
        <v>1235.3</v>
      </c>
    </row>
    <row r="514" spans="8:18" ht="31.5">
      <c r="H514" s="88" t="s">
        <v>188</v>
      </c>
      <c r="I514" s="72">
        <v>27</v>
      </c>
      <c r="J514" s="23">
        <v>8</v>
      </c>
      <c r="K514" s="23">
        <v>1</v>
      </c>
      <c r="L514" s="24" t="s">
        <v>480</v>
      </c>
      <c r="M514" s="195" t="s">
        <v>433</v>
      </c>
      <c r="N514" s="195" t="s">
        <v>473</v>
      </c>
      <c r="O514" s="195" t="s">
        <v>513</v>
      </c>
      <c r="P514" s="71"/>
      <c r="Q514" s="439">
        <f>Q515+Q519+Q522</f>
        <v>9279.8</v>
      </c>
      <c r="R514" s="440">
        <f>R515+R519+R522</f>
        <v>7079.9</v>
      </c>
    </row>
    <row r="515" spans="8:18" ht="18.75">
      <c r="H515" s="105" t="s">
        <v>879</v>
      </c>
      <c r="I515" s="22">
        <v>27</v>
      </c>
      <c r="J515" s="23">
        <v>8</v>
      </c>
      <c r="K515" s="23">
        <v>1</v>
      </c>
      <c r="L515" s="24" t="s">
        <v>480</v>
      </c>
      <c r="M515" s="195" t="s">
        <v>433</v>
      </c>
      <c r="N515" s="195" t="s">
        <v>473</v>
      </c>
      <c r="O515" s="195" t="s">
        <v>871</v>
      </c>
      <c r="P515" s="22" t="s">
        <v>514</v>
      </c>
      <c r="Q515" s="436">
        <f>Q517+Q518</f>
        <v>6770.9</v>
      </c>
      <c r="R515" s="435">
        <f>R517+R518</f>
        <v>4571</v>
      </c>
    </row>
    <row r="516" spans="8:18" ht="18.75">
      <c r="H516" s="21" t="s">
        <v>613</v>
      </c>
      <c r="I516" s="72">
        <v>27</v>
      </c>
      <c r="J516" s="23">
        <v>8</v>
      </c>
      <c r="K516" s="23">
        <v>1</v>
      </c>
      <c r="L516" s="24" t="s">
        <v>480</v>
      </c>
      <c r="M516" s="195" t="s">
        <v>433</v>
      </c>
      <c r="N516" s="195" t="s">
        <v>473</v>
      </c>
      <c r="O516" s="195" t="s">
        <v>871</v>
      </c>
      <c r="P516" s="22">
        <v>610</v>
      </c>
      <c r="Q516" s="436">
        <f>Q517+Q518</f>
        <v>6770.9</v>
      </c>
      <c r="R516" s="435">
        <v>4571</v>
      </c>
    </row>
    <row r="517" spans="8:18" ht="47.25" hidden="1">
      <c r="H517" s="196" t="s">
        <v>412</v>
      </c>
      <c r="I517" s="202">
        <v>27</v>
      </c>
      <c r="J517" s="185">
        <v>8</v>
      </c>
      <c r="K517" s="185">
        <v>1</v>
      </c>
      <c r="L517" s="191" t="s">
        <v>480</v>
      </c>
      <c r="M517" s="186" t="s">
        <v>433</v>
      </c>
      <c r="N517" s="186" t="s">
        <v>473</v>
      </c>
      <c r="O517" s="186" t="s">
        <v>871</v>
      </c>
      <c r="P517" s="183">
        <v>611</v>
      </c>
      <c r="Q517" s="437">
        <f>4656.8-365.6+165</f>
        <v>4456.2</v>
      </c>
      <c r="R517" s="435">
        <v>4571</v>
      </c>
    </row>
    <row r="518" spans="8:18" ht="18.75" hidden="1">
      <c r="H518" s="198" t="s">
        <v>415</v>
      </c>
      <c r="I518" s="187">
        <v>27</v>
      </c>
      <c r="J518" s="185">
        <v>8</v>
      </c>
      <c r="K518" s="185">
        <v>1</v>
      </c>
      <c r="L518" s="191" t="s">
        <v>480</v>
      </c>
      <c r="M518" s="186" t="s">
        <v>433</v>
      </c>
      <c r="N518" s="186" t="s">
        <v>473</v>
      </c>
      <c r="O518" s="186" t="s">
        <v>871</v>
      </c>
      <c r="P518" s="183">
        <v>612</v>
      </c>
      <c r="Q518" s="437">
        <f>160-75.3+30+2200</f>
        <v>2314.7</v>
      </c>
      <c r="R518" s="435">
        <v>0</v>
      </c>
    </row>
    <row r="519" spans="8:18" ht="47.25">
      <c r="H519" s="102" t="s">
        <v>92</v>
      </c>
      <c r="I519" s="36">
        <v>27</v>
      </c>
      <c r="J519" s="49">
        <v>8</v>
      </c>
      <c r="K519" s="49">
        <v>1</v>
      </c>
      <c r="L519" s="180" t="s">
        <v>480</v>
      </c>
      <c r="M519" s="181" t="s">
        <v>433</v>
      </c>
      <c r="N519" s="181" t="s">
        <v>473</v>
      </c>
      <c r="O519" s="181" t="s">
        <v>93</v>
      </c>
      <c r="P519" s="31"/>
      <c r="Q519" s="440">
        <f>Q520</f>
        <v>2508.9</v>
      </c>
      <c r="R519" s="440">
        <f>R520</f>
        <v>2508.9</v>
      </c>
    </row>
    <row r="520" spans="8:18" ht="18.75">
      <c r="H520" s="102" t="s">
        <v>613</v>
      </c>
      <c r="I520" s="36">
        <v>27</v>
      </c>
      <c r="J520" s="49">
        <v>8</v>
      </c>
      <c r="K520" s="49">
        <v>1</v>
      </c>
      <c r="L520" s="180" t="s">
        <v>480</v>
      </c>
      <c r="M520" s="181" t="s">
        <v>433</v>
      </c>
      <c r="N520" s="181" t="s">
        <v>94</v>
      </c>
      <c r="O520" s="181" t="s">
        <v>93</v>
      </c>
      <c r="P520" s="31">
        <v>610</v>
      </c>
      <c r="Q520" s="440">
        <f>Q521</f>
        <v>2508.9</v>
      </c>
      <c r="R520" s="440">
        <v>2508.9</v>
      </c>
    </row>
    <row r="521" spans="8:18" ht="18.75" hidden="1">
      <c r="H521" s="198"/>
      <c r="I521" s="187"/>
      <c r="J521" s="185"/>
      <c r="K521" s="185"/>
      <c r="L521" s="191"/>
      <c r="M521" s="186"/>
      <c r="N521" s="186"/>
      <c r="O521" s="186"/>
      <c r="P521" s="183">
        <v>612</v>
      </c>
      <c r="Q521" s="438">
        <f>75.3+2433.6</f>
        <v>2508.9</v>
      </c>
      <c r="R521" s="440">
        <f>75.3+2433.6-0.1</f>
        <v>2508.8</v>
      </c>
    </row>
    <row r="522" spans="8:18" ht="31.5" hidden="1">
      <c r="H522" s="102" t="s">
        <v>735</v>
      </c>
      <c r="I522" s="36">
        <v>27</v>
      </c>
      <c r="J522" s="49">
        <v>8</v>
      </c>
      <c r="K522" s="49">
        <v>1</v>
      </c>
      <c r="L522" s="180" t="s">
        <v>480</v>
      </c>
      <c r="M522" s="181" t="s">
        <v>433</v>
      </c>
      <c r="N522" s="181" t="s">
        <v>473</v>
      </c>
      <c r="O522" s="181" t="s">
        <v>734</v>
      </c>
      <c r="P522" s="31"/>
      <c r="Q522" s="440">
        <f>Q523</f>
        <v>0</v>
      </c>
      <c r="R522" s="440">
        <f>R523</f>
        <v>0</v>
      </c>
    </row>
    <row r="523" spans="8:18" ht="18.75" hidden="1">
      <c r="H523" s="102" t="s">
        <v>613</v>
      </c>
      <c r="I523" s="36">
        <v>27</v>
      </c>
      <c r="J523" s="49">
        <v>8</v>
      </c>
      <c r="K523" s="49">
        <v>1</v>
      </c>
      <c r="L523" s="180" t="s">
        <v>480</v>
      </c>
      <c r="M523" s="181" t="s">
        <v>433</v>
      </c>
      <c r="N523" s="181" t="s">
        <v>473</v>
      </c>
      <c r="O523" s="181" t="s">
        <v>734</v>
      </c>
      <c r="P523" s="31">
        <v>610</v>
      </c>
      <c r="Q523" s="440">
        <f>Q524</f>
        <v>0</v>
      </c>
      <c r="R523" s="440">
        <f>R524</f>
        <v>0</v>
      </c>
    </row>
    <row r="524" spans="8:18" ht="18.75" hidden="1">
      <c r="H524" s="198"/>
      <c r="I524" s="187"/>
      <c r="J524" s="185"/>
      <c r="K524" s="185"/>
      <c r="L524" s="191"/>
      <c r="M524" s="186"/>
      <c r="N524" s="186"/>
      <c r="O524" s="186"/>
      <c r="P524" s="183">
        <v>612</v>
      </c>
      <c r="Q524" s="438">
        <v>0</v>
      </c>
      <c r="R524" s="440">
        <v>0</v>
      </c>
    </row>
    <row r="525" spans="8:18" ht="18.75" hidden="1">
      <c r="H525" s="317" t="s">
        <v>186</v>
      </c>
      <c r="I525" s="22">
        <v>27</v>
      </c>
      <c r="J525" s="23">
        <v>8</v>
      </c>
      <c r="K525" s="23">
        <v>1</v>
      </c>
      <c r="L525" s="24" t="s">
        <v>460</v>
      </c>
      <c r="M525" s="195" t="s">
        <v>433</v>
      </c>
      <c r="N525" s="195" t="s">
        <v>463</v>
      </c>
      <c r="O525" s="195" t="s">
        <v>185</v>
      </c>
      <c r="P525" s="71"/>
      <c r="Q525" s="439">
        <v>0</v>
      </c>
      <c r="R525" s="440">
        <v>0</v>
      </c>
    </row>
    <row r="526" spans="8:18" ht="18.75" hidden="1">
      <c r="H526" s="317" t="s">
        <v>613</v>
      </c>
      <c r="I526" s="22">
        <v>27</v>
      </c>
      <c r="J526" s="23">
        <v>8</v>
      </c>
      <c r="K526" s="23">
        <v>1</v>
      </c>
      <c r="L526" s="24" t="s">
        <v>460</v>
      </c>
      <c r="M526" s="195" t="s">
        <v>433</v>
      </c>
      <c r="N526" s="195" t="s">
        <v>463</v>
      </c>
      <c r="O526" s="195" t="s">
        <v>185</v>
      </c>
      <c r="P526" s="71">
        <v>610</v>
      </c>
      <c r="Q526" s="439">
        <v>0</v>
      </c>
      <c r="R526" s="440">
        <v>0</v>
      </c>
    </row>
    <row r="527" spans="8:18" ht="18.75" hidden="1">
      <c r="H527" s="317" t="s">
        <v>870</v>
      </c>
      <c r="I527" s="22">
        <v>27</v>
      </c>
      <c r="J527" s="23">
        <v>8</v>
      </c>
      <c r="K527" s="23">
        <v>1</v>
      </c>
      <c r="L527" s="24" t="s">
        <v>460</v>
      </c>
      <c r="M527" s="195" t="s">
        <v>433</v>
      </c>
      <c r="N527" s="195" t="s">
        <v>463</v>
      </c>
      <c r="O527" s="195" t="s">
        <v>871</v>
      </c>
      <c r="P527" s="71"/>
      <c r="Q527" s="439">
        <v>0</v>
      </c>
      <c r="R527" s="440">
        <v>0</v>
      </c>
    </row>
    <row r="528" spans="8:18" ht="18.75" hidden="1">
      <c r="H528" s="317" t="s">
        <v>613</v>
      </c>
      <c r="I528" s="22">
        <v>27</v>
      </c>
      <c r="J528" s="23">
        <v>8</v>
      </c>
      <c r="K528" s="23">
        <v>1</v>
      </c>
      <c r="L528" s="24" t="s">
        <v>460</v>
      </c>
      <c r="M528" s="195" t="s">
        <v>433</v>
      </c>
      <c r="N528" s="195" t="s">
        <v>463</v>
      </c>
      <c r="O528" s="195" t="s">
        <v>871</v>
      </c>
      <c r="P528" s="71">
        <v>610</v>
      </c>
      <c r="Q528" s="439">
        <v>0</v>
      </c>
      <c r="R528" s="440">
        <v>0</v>
      </c>
    </row>
    <row r="529" spans="8:18" ht="31.5" hidden="1">
      <c r="H529" s="317" t="s">
        <v>88</v>
      </c>
      <c r="I529" s="22">
        <v>27</v>
      </c>
      <c r="J529" s="23">
        <v>8</v>
      </c>
      <c r="K529" s="23">
        <v>1</v>
      </c>
      <c r="L529" s="24" t="s">
        <v>460</v>
      </c>
      <c r="M529" s="195" t="s">
        <v>433</v>
      </c>
      <c r="N529" s="195" t="s">
        <v>463</v>
      </c>
      <c r="O529" s="195" t="s">
        <v>89</v>
      </c>
      <c r="P529" s="71"/>
      <c r="Q529" s="439">
        <f>Q530</f>
        <v>0</v>
      </c>
      <c r="R529" s="440">
        <f>R530</f>
        <v>0</v>
      </c>
    </row>
    <row r="530" spans="8:18" ht="18.75" hidden="1">
      <c r="H530" s="317" t="s">
        <v>613</v>
      </c>
      <c r="I530" s="22">
        <v>27</v>
      </c>
      <c r="J530" s="23">
        <v>8</v>
      </c>
      <c r="K530" s="23">
        <v>1</v>
      </c>
      <c r="L530" s="24" t="s">
        <v>460</v>
      </c>
      <c r="M530" s="195" t="s">
        <v>433</v>
      </c>
      <c r="N530" s="195" t="s">
        <v>463</v>
      </c>
      <c r="O530" s="195" t="s">
        <v>89</v>
      </c>
      <c r="P530" s="71">
        <v>610</v>
      </c>
      <c r="Q530" s="439">
        <v>0</v>
      </c>
      <c r="R530" s="440">
        <v>0</v>
      </c>
    </row>
    <row r="531" spans="8:18" ht="31.5" hidden="1">
      <c r="H531" s="517" t="s">
        <v>95</v>
      </c>
      <c r="I531" s="402">
        <v>27</v>
      </c>
      <c r="J531" s="404">
        <v>8</v>
      </c>
      <c r="K531" s="404">
        <v>1</v>
      </c>
      <c r="L531" s="405" t="s">
        <v>460</v>
      </c>
      <c r="M531" s="406" t="s">
        <v>433</v>
      </c>
      <c r="N531" s="406" t="s">
        <v>463</v>
      </c>
      <c r="O531" s="406" t="s">
        <v>89</v>
      </c>
      <c r="P531" s="407"/>
      <c r="Q531" s="511">
        <f>Q532</f>
        <v>0</v>
      </c>
      <c r="R531" s="440">
        <f>R532</f>
        <v>0</v>
      </c>
    </row>
    <row r="532" spans="8:18" ht="18.75" hidden="1">
      <c r="H532" s="517" t="s">
        <v>613</v>
      </c>
      <c r="I532" s="402">
        <v>27</v>
      </c>
      <c r="J532" s="404">
        <v>8</v>
      </c>
      <c r="K532" s="404">
        <v>1</v>
      </c>
      <c r="L532" s="405" t="s">
        <v>460</v>
      </c>
      <c r="M532" s="406" t="s">
        <v>433</v>
      </c>
      <c r="N532" s="406" t="s">
        <v>463</v>
      </c>
      <c r="O532" s="406" t="s">
        <v>89</v>
      </c>
      <c r="P532" s="407">
        <v>610</v>
      </c>
      <c r="Q532" s="511">
        <v>0</v>
      </c>
      <c r="R532" s="440">
        <v>0</v>
      </c>
    </row>
    <row r="533" spans="8:18" ht="18.75" hidden="1">
      <c r="H533" s="317" t="s">
        <v>38</v>
      </c>
      <c r="I533" s="22">
        <v>27</v>
      </c>
      <c r="J533" s="23">
        <v>8</v>
      </c>
      <c r="K533" s="23">
        <v>1</v>
      </c>
      <c r="L533" s="24" t="s">
        <v>460</v>
      </c>
      <c r="M533" s="195" t="s">
        <v>433</v>
      </c>
      <c r="N533" s="195" t="s">
        <v>463</v>
      </c>
      <c r="O533" s="195" t="s">
        <v>39</v>
      </c>
      <c r="P533" s="71"/>
      <c r="Q533" s="439">
        <f>Q534</f>
        <v>0</v>
      </c>
      <c r="R533" s="440">
        <f>R534</f>
        <v>0</v>
      </c>
    </row>
    <row r="534" spans="8:18" ht="18.75" hidden="1">
      <c r="H534" s="317" t="s">
        <v>613</v>
      </c>
      <c r="I534" s="22">
        <v>27</v>
      </c>
      <c r="J534" s="23">
        <v>8</v>
      </c>
      <c r="K534" s="23">
        <v>1</v>
      </c>
      <c r="L534" s="24" t="s">
        <v>460</v>
      </c>
      <c r="M534" s="195" t="s">
        <v>433</v>
      </c>
      <c r="N534" s="195" t="s">
        <v>463</v>
      </c>
      <c r="O534" s="195" t="s">
        <v>39</v>
      </c>
      <c r="P534" s="71">
        <v>610</v>
      </c>
      <c r="Q534" s="439">
        <v>0</v>
      </c>
      <c r="R534" s="440">
        <v>0</v>
      </c>
    </row>
    <row r="535" spans="8:18" ht="19.5">
      <c r="H535" s="276" t="s">
        <v>515</v>
      </c>
      <c r="I535" s="268">
        <v>27</v>
      </c>
      <c r="J535" s="269">
        <v>9</v>
      </c>
      <c r="K535" s="269" t="s">
        <v>514</v>
      </c>
      <c r="L535" s="270"/>
      <c r="M535" s="271"/>
      <c r="N535" s="271"/>
      <c r="O535" s="271"/>
      <c r="P535" s="273"/>
      <c r="Q535" s="441">
        <f>Q540+Q536</f>
        <v>74.5</v>
      </c>
      <c r="R535" s="441">
        <f>R540+R536</f>
        <v>74.5</v>
      </c>
    </row>
    <row r="536" spans="8:18" ht="19.5" hidden="1">
      <c r="H536" s="276" t="s">
        <v>7</v>
      </c>
      <c r="I536" s="268">
        <v>27</v>
      </c>
      <c r="J536" s="269">
        <v>9</v>
      </c>
      <c r="K536" s="269">
        <v>1</v>
      </c>
      <c r="L536" s="270"/>
      <c r="M536" s="271"/>
      <c r="N536" s="271"/>
      <c r="O536" s="271"/>
      <c r="P536" s="273"/>
      <c r="Q536" s="441">
        <f aca="true" t="shared" si="8" ref="Q536:R538">Q537</f>
        <v>0</v>
      </c>
      <c r="R536" s="441">
        <f t="shared" si="8"/>
        <v>0</v>
      </c>
    </row>
    <row r="537" spans="8:18" ht="18.75" hidden="1">
      <c r="H537" s="30" t="s">
        <v>243</v>
      </c>
      <c r="I537" s="36">
        <v>27</v>
      </c>
      <c r="J537" s="49">
        <v>9</v>
      </c>
      <c r="K537" s="49">
        <v>1</v>
      </c>
      <c r="L537" s="180" t="s">
        <v>460</v>
      </c>
      <c r="M537" s="181" t="s">
        <v>433</v>
      </c>
      <c r="N537" s="181" t="s">
        <v>463</v>
      </c>
      <c r="O537" s="181" t="s">
        <v>571</v>
      </c>
      <c r="P537" s="31"/>
      <c r="Q537" s="440">
        <f t="shared" si="8"/>
        <v>0</v>
      </c>
      <c r="R537" s="440">
        <f t="shared" si="8"/>
        <v>0</v>
      </c>
    </row>
    <row r="538" spans="8:18" ht="18.75" hidden="1">
      <c r="H538" s="30" t="s">
        <v>611</v>
      </c>
      <c r="I538" s="36">
        <v>27</v>
      </c>
      <c r="J538" s="49">
        <v>9</v>
      </c>
      <c r="K538" s="49">
        <v>1</v>
      </c>
      <c r="L538" s="180" t="s">
        <v>460</v>
      </c>
      <c r="M538" s="181" t="s">
        <v>433</v>
      </c>
      <c r="N538" s="181" t="s">
        <v>463</v>
      </c>
      <c r="O538" s="181" t="s">
        <v>571</v>
      </c>
      <c r="P538" s="31">
        <v>240</v>
      </c>
      <c r="Q538" s="440">
        <f t="shared" si="8"/>
        <v>0</v>
      </c>
      <c r="R538" s="440">
        <f t="shared" si="8"/>
        <v>0</v>
      </c>
    </row>
    <row r="539" spans="8:18" ht="18.75" hidden="1">
      <c r="H539" s="182"/>
      <c r="I539" s="187"/>
      <c r="J539" s="185"/>
      <c r="K539" s="185"/>
      <c r="L539" s="191"/>
      <c r="M539" s="186"/>
      <c r="N539" s="186"/>
      <c r="O539" s="186"/>
      <c r="P539" s="183">
        <v>244</v>
      </c>
      <c r="Q539" s="438">
        <v>0</v>
      </c>
      <c r="R539" s="440">
        <v>0</v>
      </c>
    </row>
    <row r="540" spans="8:18" ht="19.5">
      <c r="H540" s="276" t="s">
        <v>438</v>
      </c>
      <c r="I540" s="273">
        <v>27</v>
      </c>
      <c r="J540" s="269">
        <v>9</v>
      </c>
      <c r="K540" s="269">
        <v>7</v>
      </c>
      <c r="L540" s="269" t="s">
        <v>397</v>
      </c>
      <c r="M540" s="271" t="s">
        <v>397</v>
      </c>
      <c r="N540" s="271"/>
      <c r="O540" s="271" t="s">
        <v>397</v>
      </c>
      <c r="P540" s="273"/>
      <c r="Q540" s="433">
        <f>Q541</f>
        <v>74.5</v>
      </c>
      <c r="R540" s="433">
        <f>R541</f>
        <v>74.5</v>
      </c>
    </row>
    <row r="541" spans="8:18" ht="47.25">
      <c r="H541" s="107" t="s">
        <v>609</v>
      </c>
      <c r="I541" s="31">
        <v>27</v>
      </c>
      <c r="J541" s="49">
        <v>9</v>
      </c>
      <c r="K541" s="49">
        <v>7</v>
      </c>
      <c r="L541" s="49">
        <v>91</v>
      </c>
      <c r="M541" s="181" t="s">
        <v>433</v>
      </c>
      <c r="N541" s="181" t="s">
        <v>463</v>
      </c>
      <c r="O541" s="181" t="s">
        <v>575</v>
      </c>
      <c r="P541" s="31"/>
      <c r="Q541" s="435">
        <f>Q543</f>
        <v>74.5</v>
      </c>
      <c r="R541" s="435">
        <f>R543</f>
        <v>74.5</v>
      </c>
    </row>
    <row r="542" spans="8:18" ht="18.75">
      <c r="H542" s="107" t="s">
        <v>611</v>
      </c>
      <c r="I542" s="31">
        <v>27</v>
      </c>
      <c r="J542" s="49">
        <v>9</v>
      </c>
      <c r="K542" s="49">
        <v>7</v>
      </c>
      <c r="L542" s="49">
        <v>91</v>
      </c>
      <c r="M542" s="181" t="s">
        <v>433</v>
      </c>
      <c r="N542" s="181" t="s">
        <v>463</v>
      </c>
      <c r="O542" s="181" t="s">
        <v>575</v>
      </c>
      <c r="P542" s="31">
        <v>240</v>
      </c>
      <c r="Q542" s="435">
        <f>Q543</f>
        <v>74.5</v>
      </c>
      <c r="R542" s="435">
        <f>R543</f>
        <v>74.5</v>
      </c>
    </row>
    <row r="543" spans="8:18" ht="18.75" hidden="1">
      <c r="H543" s="182" t="s">
        <v>555</v>
      </c>
      <c r="I543" s="183">
        <v>27</v>
      </c>
      <c r="J543" s="185">
        <v>9</v>
      </c>
      <c r="K543" s="185">
        <v>7</v>
      </c>
      <c r="L543" s="185">
        <v>91</v>
      </c>
      <c r="M543" s="186" t="s">
        <v>433</v>
      </c>
      <c r="N543" s="186" t="s">
        <v>463</v>
      </c>
      <c r="O543" s="186" t="s">
        <v>575</v>
      </c>
      <c r="P543" s="183">
        <v>244</v>
      </c>
      <c r="Q543" s="437">
        <v>74.5</v>
      </c>
      <c r="R543" s="435">
        <v>74.5</v>
      </c>
    </row>
    <row r="544" spans="8:18" ht="19.5">
      <c r="H544" s="276" t="s">
        <v>406</v>
      </c>
      <c r="I544" s="278">
        <v>27</v>
      </c>
      <c r="J544" s="279">
        <v>10</v>
      </c>
      <c r="K544" s="269"/>
      <c r="L544" s="270"/>
      <c r="M544" s="271"/>
      <c r="N544" s="271"/>
      <c r="O544" s="271"/>
      <c r="P544" s="273"/>
      <c r="Q544" s="441">
        <f>Q545+Q551+Q591+Q596</f>
        <v>7619.1</v>
      </c>
      <c r="R544" s="441">
        <f>R545+R551+R591+R596</f>
        <v>7195.900000000001</v>
      </c>
    </row>
    <row r="545" spans="8:18" ht="19.5">
      <c r="H545" s="276" t="s">
        <v>333</v>
      </c>
      <c r="I545" s="278">
        <v>27</v>
      </c>
      <c r="J545" s="279">
        <v>10</v>
      </c>
      <c r="K545" s="269">
        <v>1</v>
      </c>
      <c r="L545" s="270"/>
      <c r="M545" s="271"/>
      <c r="N545" s="271"/>
      <c r="O545" s="271"/>
      <c r="P545" s="273"/>
      <c r="Q545" s="441">
        <f>Q546</f>
        <v>1788.5</v>
      </c>
      <c r="R545" s="441">
        <f>R546</f>
        <v>1483.3</v>
      </c>
    </row>
    <row r="546" spans="8:18" ht="18.75">
      <c r="H546" s="37" t="s">
        <v>189</v>
      </c>
      <c r="I546" s="31">
        <v>27</v>
      </c>
      <c r="J546" s="64">
        <v>10</v>
      </c>
      <c r="K546" s="49">
        <v>1</v>
      </c>
      <c r="L546" s="180" t="s">
        <v>460</v>
      </c>
      <c r="M546" s="181" t="s">
        <v>433</v>
      </c>
      <c r="N546" s="181" t="s">
        <v>463</v>
      </c>
      <c r="O546" s="181" t="s">
        <v>190</v>
      </c>
      <c r="P546" s="36"/>
      <c r="Q546" s="435">
        <f>Q550+Q548</f>
        <v>1788.5</v>
      </c>
      <c r="R546" s="435">
        <f>R550+R548</f>
        <v>1483.3</v>
      </c>
    </row>
    <row r="547" spans="8:18" ht="18.75" hidden="1">
      <c r="H547" s="37" t="s">
        <v>611</v>
      </c>
      <c r="I547" s="31">
        <v>27</v>
      </c>
      <c r="J547" s="64">
        <v>10</v>
      </c>
      <c r="K547" s="49">
        <v>1</v>
      </c>
      <c r="L547" s="210" t="s">
        <v>460</v>
      </c>
      <c r="M547" s="211" t="s">
        <v>433</v>
      </c>
      <c r="N547" s="211" t="s">
        <v>463</v>
      </c>
      <c r="O547" s="211" t="s">
        <v>190</v>
      </c>
      <c r="P547" s="36">
        <v>240</v>
      </c>
      <c r="Q547" s="435">
        <f>Q548</f>
        <v>0</v>
      </c>
      <c r="R547" s="435">
        <f>R548</f>
        <v>0</v>
      </c>
    </row>
    <row r="548" spans="8:18" ht="18.75" hidden="1">
      <c r="H548" s="189" t="s">
        <v>555</v>
      </c>
      <c r="I548" s="183">
        <v>27</v>
      </c>
      <c r="J548" s="194">
        <v>10</v>
      </c>
      <c r="K548" s="185">
        <v>1</v>
      </c>
      <c r="L548" s="212" t="s">
        <v>460</v>
      </c>
      <c r="M548" s="213" t="s">
        <v>433</v>
      </c>
      <c r="N548" s="213" t="s">
        <v>463</v>
      </c>
      <c r="O548" s="213" t="s">
        <v>190</v>
      </c>
      <c r="P548" s="187">
        <v>244</v>
      </c>
      <c r="Q548" s="437">
        <v>0</v>
      </c>
      <c r="R548" s="435">
        <v>0</v>
      </c>
    </row>
    <row r="549" spans="8:18" ht="18.75">
      <c r="H549" s="37" t="s">
        <v>617</v>
      </c>
      <c r="I549" s="31">
        <v>27</v>
      </c>
      <c r="J549" s="64">
        <v>10</v>
      </c>
      <c r="K549" s="49">
        <v>1</v>
      </c>
      <c r="L549" s="210" t="s">
        <v>460</v>
      </c>
      <c r="M549" s="211" t="s">
        <v>433</v>
      </c>
      <c r="N549" s="211" t="s">
        <v>463</v>
      </c>
      <c r="O549" s="211" t="s">
        <v>190</v>
      </c>
      <c r="P549" s="36">
        <v>320</v>
      </c>
      <c r="Q549" s="435">
        <f>Q550</f>
        <v>1788.5</v>
      </c>
      <c r="R549" s="435">
        <v>1483.3</v>
      </c>
    </row>
    <row r="550" spans="8:18" ht="31.5" hidden="1">
      <c r="H550" s="182" t="s">
        <v>559</v>
      </c>
      <c r="I550" s="183">
        <v>27</v>
      </c>
      <c r="J550" s="194">
        <v>10</v>
      </c>
      <c r="K550" s="185">
        <v>1</v>
      </c>
      <c r="L550" s="212" t="s">
        <v>460</v>
      </c>
      <c r="M550" s="213" t="s">
        <v>433</v>
      </c>
      <c r="N550" s="213" t="s">
        <v>463</v>
      </c>
      <c r="O550" s="213" t="s">
        <v>190</v>
      </c>
      <c r="P550" s="183">
        <v>321</v>
      </c>
      <c r="Q550" s="437">
        <f>2088.5-300</f>
        <v>1788.5</v>
      </c>
      <c r="R550" s="435">
        <v>1483.3</v>
      </c>
    </row>
    <row r="551" spans="8:18" ht="19.5">
      <c r="H551" s="286" t="s">
        <v>405</v>
      </c>
      <c r="I551" s="268">
        <v>27</v>
      </c>
      <c r="J551" s="269">
        <v>10</v>
      </c>
      <c r="K551" s="269">
        <v>3</v>
      </c>
      <c r="L551" s="270"/>
      <c r="M551" s="271"/>
      <c r="N551" s="271"/>
      <c r="O551" s="518"/>
      <c r="P551" s="278"/>
      <c r="Q551" s="445">
        <f>Q556+Q572+Q583+Q552+Q567</f>
        <v>4358.5</v>
      </c>
      <c r="R551" s="445">
        <f>R556+R572+R583+R552+R567</f>
        <v>4241.3</v>
      </c>
    </row>
    <row r="552" spans="8:18" ht="31.5" hidden="1">
      <c r="H552" s="85" t="s">
        <v>517</v>
      </c>
      <c r="I552" s="86">
        <v>27</v>
      </c>
      <c r="J552" s="87">
        <v>10</v>
      </c>
      <c r="K552" s="87">
        <v>3</v>
      </c>
      <c r="L552" s="210" t="s">
        <v>473</v>
      </c>
      <c r="M552" s="211" t="s">
        <v>433</v>
      </c>
      <c r="N552" s="211" t="s">
        <v>463</v>
      </c>
      <c r="O552" s="214" t="s">
        <v>513</v>
      </c>
      <c r="P552" s="215"/>
      <c r="Q552" s="446">
        <f aca="true" t="shared" si="9" ref="Q552:R554">Q553</f>
        <v>0</v>
      </c>
      <c r="R552" s="446">
        <f t="shared" si="9"/>
        <v>0</v>
      </c>
    </row>
    <row r="553" spans="8:18" ht="18.75" hidden="1">
      <c r="H553" s="85" t="s">
        <v>671</v>
      </c>
      <c r="I553" s="86">
        <v>27</v>
      </c>
      <c r="J553" s="87">
        <v>10</v>
      </c>
      <c r="K553" s="87">
        <v>3</v>
      </c>
      <c r="L553" s="210" t="s">
        <v>473</v>
      </c>
      <c r="M553" s="211" t="s">
        <v>433</v>
      </c>
      <c r="N553" s="211" t="s">
        <v>472</v>
      </c>
      <c r="O553" s="214" t="s">
        <v>513</v>
      </c>
      <c r="P553" s="215"/>
      <c r="Q553" s="446">
        <f t="shared" si="9"/>
        <v>0</v>
      </c>
      <c r="R553" s="446">
        <f t="shared" si="9"/>
        <v>0</v>
      </c>
    </row>
    <row r="554" spans="8:18" ht="47.25" hidden="1">
      <c r="H554" s="85" t="s">
        <v>672</v>
      </c>
      <c r="I554" s="86">
        <v>27</v>
      </c>
      <c r="J554" s="87">
        <v>10</v>
      </c>
      <c r="K554" s="87">
        <v>3</v>
      </c>
      <c r="L554" s="210" t="s">
        <v>473</v>
      </c>
      <c r="M554" s="211" t="s">
        <v>433</v>
      </c>
      <c r="N554" s="211" t="s">
        <v>472</v>
      </c>
      <c r="O554" s="214" t="s">
        <v>850</v>
      </c>
      <c r="P554" s="215"/>
      <c r="Q554" s="446">
        <f t="shared" si="9"/>
        <v>0</v>
      </c>
      <c r="R554" s="446">
        <f t="shared" si="9"/>
        <v>0</v>
      </c>
    </row>
    <row r="555" spans="8:18" ht="18.75" hidden="1">
      <c r="H555" s="85" t="s">
        <v>615</v>
      </c>
      <c r="I555" s="36">
        <v>27</v>
      </c>
      <c r="J555" s="49">
        <v>10</v>
      </c>
      <c r="K555" s="49">
        <v>3</v>
      </c>
      <c r="L555" s="180" t="s">
        <v>473</v>
      </c>
      <c r="M555" s="181" t="s">
        <v>433</v>
      </c>
      <c r="N555" s="181" t="s">
        <v>472</v>
      </c>
      <c r="O555" s="227" t="s">
        <v>850</v>
      </c>
      <c r="P555" s="34">
        <v>310</v>
      </c>
      <c r="Q555" s="446">
        <v>0</v>
      </c>
      <c r="R555" s="446">
        <v>0</v>
      </c>
    </row>
    <row r="556" spans="8:18" ht="31.5" hidden="1">
      <c r="H556" s="193" t="s">
        <v>512</v>
      </c>
      <c r="I556" s="86">
        <v>27</v>
      </c>
      <c r="J556" s="87">
        <v>10</v>
      </c>
      <c r="K556" s="87">
        <v>3</v>
      </c>
      <c r="L556" s="210" t="s">
        <v>432</v>
      </c>
      <c r="M556" s="211" t="s">
        <v>433</v>
      </c>
      <c r="N556" s="211" t="s">
        <v>463</v>
      </c>
      <c r="O556" s="214" t="s">
        <v>513</v>
      </c>
      <c r="P556" s="215"/>
      <c r="Q556" s="446">
        <f>Q557</f>
        <v>0</v>
      </c>
      <c r="R556" s="446">
        <f>R557</f>
        <v>0</v>
      </c>
    </row>
    <row r="557" spans="8:18" ht="31.5" hidden="1">
      <c r="H557" s="193" t="s">
        <v>191</v>
      </c>
      <c r="I557" s="86">
        <v>27</v>
      </c>
      <c r="J557" s="87">
        <v>10</v>
      </c>
      <c r="K557" s="87">
        <v>3</v>
      </c>
      <c r="L557" s="210" t="s">
        <v>432</v>
      </c>
      <c r="M557" s="211" t="s">
        <v>433</v>
      </c>
      <c r="N557" s="211" t="s">
        <v>435</v>
      </c>
      <c r="O557" s="214" t="s">
        <v>513</v>
      </c>
      <c r="P557" s="215"/>
      <c r="Q557" s="446">
        <f>Q558+Q561+Q564</f>
        <v>0</v>
      </c>
      <c r="R557" s="446">
        <f>R558+R561+R564</f>
        <v>0</v>
      </c>
    </row>
    <row r="558" spans="8:18" ht="31.5" hidden="1">
      <c r="H558" s="351" t="s">
        <v>892</v>
      </c>
      <c r="I558" s="31">
        <v>27</v>
      </c>
      <c r="J558" s="32">
        <v>10</v>
      </c>
      <c r="K558" s="49">
        <v>3</v>
      </c>
      <c r="L558" s="210" t="s">
        <v>432</v>
      </c>
      <c r="M558" s="211" t="s">
        <v>433</v>
      </c>
      <c r="N558" s="211" t="s">
        <v>435</v>
      </c>
      <c r="O558" s="214" t="s">
        <v>799</v>
      </c>
      <c r="P558" s="34"/>
      <c r="Q558" s="435">
        <f>Q560</f>
        <v>0</v>
      </c>
      <c r="R558" s="435">
        <f>R560</f>
        <v>0</v>
      </c>
    </row>
    <row r="559" spans="8:18" ht="18.75" hidden="1">
      <c r="H559" s="58" t="s">
        <v>617</v>
      </c>
      <c r="I559" s="31">
        <v>27</v>
      </c>
      <c r="J559" s="32">
        <v>10</v>
      </c>
      <c r="K559" s="49">
        <v>3</v>
      </c>
      <c r="L559" s="180" t="s">
        <v>432</v>
      </c>
      <c r="M559" s="181" t="s">
        <v>433</v>
      </c>
      <c r="N559" s="181" t="s">
        <v>435</v>
      </c>
      <c r="O559" s="227" t="s">
        <v>799</v>
      </c>
      <c r="P559" s="34">
        <v>320</v>
      </c>
      <c r="Q559" s="435">
        <f>Q560</f>
        <v>0</v>
      </c>
      <c r="R559" s="435">
        <f>R560</f>
        <v>0</v>
      </c>
    </row>
    <row r="560" spans="8:18" ht="18.75" hidden="1">
      <c r="H560" s="192" t="s">
        <v>325</v>
      </c>
      <c r="I560" s="183">
        <v>27</v>
      </c>
      <c r="J560" s="190">
        <v>10</v>
      </c>
      <c r="K560" s="185">
        <v>3</v>
      </c>
      <c r="L560" s="191" t="s">
        <v>432</v>
      </c>
      <c r="M560" s="186" t="s">
        <v>433</v>
      </c>
      <c r="N560" s="186" t="s">
        <v>435</v>
      </c>
      <c r="O560" s="216" t="s">
        <v>799</v>
      </c>
      <c r="P560" s="188">
        <v>322</v>
      </c>
      <c r="Q560" s="437">
        <v>0</v>
      </c>
      <c r="R560" s="435">
        <v>0</v>
      </c>
    </row>
    <row r="561" spans="8:18" ht="31.5" hidden="1">
      <c r="H561" s="343" t="s">
        <v>833</v>
      </c>
      <c r="I561" s="89">
        <v>27</v>
      </c>
      <c r="J561" s="217">
        <v>10</v>
      </c>
      <c r="K561" s="90">
        <v>3</v>
      </c>
      <c r="L561" s="218" t="s">
        <v>432</v>
      </c>
      <c r="M561" s="219" t="s">
        <v>433</v>
      </c>
      <c r="N561" s="219" t="s">
        <v>435</v>
      </c>
      <c r="O561" s="219" t="s">
        <v>514</v>
      </c>
      <c r="P561" s="31"/>
      <c r="Q561" s="448">
        <f>Q563</f>
        <v>0</v>
      </c>
      <c r="R561" s="448">
        <f>R563</f>
        <v>0</v>
      </c>
    </row>
    <row r="562" spans="8:18" ht="18.75" hidden="1">
      <c r="H562" s="343" t="s">
        <v>617</v>
      </c>
      <c r="I562" s="89">
        <v>27</v>
      </c>
      <c r="J562" s="217">
        <v>10</v>
      </c>
      <c r="K562" s="90">
        <v>3</v>
      </c>
      <c r="L562" s="218" t="s">
        <v>432</v>
      </c>
      <c r="M562" s="219" t="s">
        <v>433</v>
      </c>
      <c r="N562" s="219" t="s">
        <v>435</v>
      </c>
      <c r="O562" s="219" t="s">
        <v>514</v>
      </c>
      <c r="P562" s="31">
        <v>320</v>
      </c>
      <c r="Q562" s="448">
        <f>Q563</f>
        <v>0</v>
      </c>
      <c r="R562" s="448">
        <f>R563</f>
        <v>0</v>
      </c>
    </row>
    <row r="563" spans="8:18" ht="18.75" hidden="1">
      <c r="H563" s="222" t="s">
        <v>325</v>
      </c>
      <c r="I563" s="363">
        <v>27</v>
      </c>
      <c r="J563" s="364">
        <v>10</v>
      </c>
      <c r="K563" s="365">
        <v>3</v>
      </c>
      <c r="L563" s="220" t="s">
        <v>432</v>
      </c>
      <c r="M563" s="221" t="s">
        <v>433</v>
      </c>
      <c r="N563" s="221" t="s">
        <v>435</v>
      </c>
      <c r="O563" s="221" t="s">
        <v>514</v>
      </c>
      <c r="P563" s="183">
        <v>322</v>
      </c>
      <c r="Q563" s="437">
        <v>0</v>
      </c>
      <c r="R563" s="435">
        <v>0</v>
      </c>
    </row>
    <row r="564" spans="8:18" ht="47.25" hidden="1">
      <c r="H564" s="343" t="s">
        <v>198</v>
      </c>
      <c r="I564" s="89">
        <v>27</v>
      </c>
      <c r="J564" s="217">
        <v>10</v>
      </c>
      <c r="K564" s="90">
        <v>3</v>
      </c>
      <c r="L564" s="218" t="s">
        <v>432</v>
      </c>
      <c r="M564" s="219" t="s">
        <v>433</v>
      </c>
      <c r="N564" s="219" t="s">
        <v>435</v>
      </c>
      <c r="O564" s="219" t="s">
        <v>197</v>
      </c>
      <c r="P564" s="31"/>
      <c r="Q564" s="435">
        <f>Q565</f>
        <v>0</v>
      </c>
      <c r="R564" s="435">
        <f>R565</f>
        <v>0</v>
      </c>
    </row>
    <row r="565" spans="8:18" ht="18.75" hidden="1">
      <c r="H565" s="343" t="s">
        <v>617</v>
      </c>
      <c r="I565" s="89">
        <v>27</v>
      </c>
      <c r="J565" s="217">
        <v>10</v>
      </c>
      <c r="K565" s="90">
        <v>3</v>
      </c>
      <c r="L565" s="218" t="s">
        <v>432</v>
      </c>
      <c r="M565" s="219" t="s">
        <v>433</v>
      </c>
      <c r="N565" s="219" t="s">
        <v>435</v>
      </c>
      <c r="O565" s="219" t="s">
        <v>197</v>
      </c>
      <c r="P565" s="31">
        <v>320</v>
      </c>
      <c r="Q565" s="435">
        <f>Q566</f>
        <v>0</v>
      </c>
      <c r="R565" s="435">
        <f>R566</f>
        <v>0</v>
      </c>
    </row>
    <row r="566" spans="8:18" ht="18.75" hidden="1">
      <c r="H566" s="222"/>
      <c r="I566" s="363"/>
      <c r="J566" s="364"/>
      <c r="K566" s="365"/>
      <c r="L566" s="220"/>
      <c r="M566" s="221"/>
      <c r="N566" s="221"/>
      <c r="O566" s="221"/>
      <c r="P566" s="183">
        <v>322</v>
      </c>
      <c r="Q566" s="437">
        <v>0</v>
      </c>
      <c r="R566" s="435">
        <v>0</v>
      </c>
    </row>
    <row r="567" spans="8:18" ht="18.75">
      <c r="H567" s="343" t="s">
        <v>248</v>
      </c>
      <c r="I567" s="89">
        <v>27</v>
      </c>
      <c r="J567" s="217">
        <v>10</v>
      </c>
      <c r="K567" s="90">
        <v>3</v>
      </c>
      <c r="L567" s="218" t="s">
        <v>431</v>
      </c>
      <c r="M567" s="219" t="s">
        <v>433</v>
      </c>
      <c r="N567" s="219" t="s">
        <v>463</v>
      </c>
      <c r="O567" s="219" t="s">
        <v>513</v>
      </c>
      <c r="P567" s="31"/>
      <c r="Q567" s="435">
        <f aca="true" t="shared" si="10" ref="Q567:R570">Q568</f>
        <v>702.7</v>
      </c>
      <c r="R567" s="435">
        <f t="shared" si="10"/>
        <v>702.7</v>
      </c>
    </row>
    <row r="568" spans="8:18" ht="18.75">
      <c r="H568" s="343" t="s">
        <v>551</v>
      </c>
      <c r="I568" s="89">
        <v>27</v>
      </c>
      <c r="J568" s="217">
        <v>10</v>
      </c>
      <c r="K568" s="90">
        <v>3</v>
      </c>
      <c r="L568" s="218" t="s">
        <v>431</v>
      </c>
      <c r="M568" s="219" t="s">
        <v>429</v>
      </c>
      <c r="N568" s="219" t="s">
        <v>463</v>
      </c>
      <c r="O568" s="219" t="s">
        <v>513</v>
      </c>
      <c r="P568" s="31"/>
      <c r="Q568" s="435">
        <f t="shared" si="10"/>
        <v>702.7</v>
      </c>
      <c r="R568" s="435">
        <f t="shared" si="10"/>
        <v>702.7</v>
      </c>
    </row>
    <row r="569" spans="8:18" ht="31.5">
      <c r="H569" s="343" t="s">
        <v>253</v>
      </c>
      <c r="I569" s="89">
        <v>27</v>
      </c>
      <c r="J569" s="217">
        <v>10</v>
      </c>
      <c r="K569" s="90">
        <v>3</v>
      </c>
      <c r="L569" s="218" t="s">
        <v>431</v>
      </c>
      <c r="M569" s="219" t="s">
        <v>429</v>
      </c>
      <c r="N569" s="219" t="s">
        <v>437</v>
      </c>
      <c r="O569" s="219" t="s">
        <v>513</v>
      </c>
      <c r="P569" s="31"/>
      <c r="Q569" s="435">
        <f t="shared" si="10"/>
        <v>702.7</v>
      </c>
      <c r="R569" s="435">
        <f t="shared" si="10"/>
        <v>702.7</v>
      </c>
    </row>
    <row r="570" spans="8:18" ht="78.75">
      <c r="H570" s="343" t="s">
        <v>181</v>
      </c>
      <c r="I570" s="89">
        <v>27</v>
      </c>
      <c r="J570" s="217">
        <v>10</v>
      </c>
      <c r="K570" s="90">
        <v>3</v>
      </c>
      <c r="L570" s="218" t="s">
        <v>431</v>
      </c>
      <c r="M570" s="219" t="s">
        <v>429</v>
      </c>
      <c r="N570" s="219" t="s">
        <v>437</v>
      </c>
      <c r="O570" s="219" t="s">
        <v>894</v>
      </c>
      <c r="P570" s="31"/>
      <c r="Q570" s="435">
        <f t="shared" si="10"/>
        <v>702.7</v>
      </c>
      <c r="R570" s="435">
        <f t="shared" si="10"/>
        <v>702.7</v>
      </c>
    </row>
    <row r="571" spans="8:18" ht="18.75">
      <c r="H571" s="343" t="s">
        <v>617</v>
      </c>
      <c r="I571" s="89">
        <v>27</v>
      </c>
      <c r="J571" s="217">
        <v>10</v>
      </c>
      <c r="K571" s="90">
        <v>3</v>
      </c>
      <c r="L571" s="218" t="s">
        <v>431</v>
      </c>
      <c r="M571" s="219" t="s">
        <v>429</v>
      </c>
      <c r="N571" s="219" t="s">
        <v>437</v>
      </c>
      <c r="O571" s="219" t="s">
        <v>894</v>
      </c>
      <c r="P571" s="31">
        <v>320</v>
      </c>
      <c r="Q571" s="435">
        <f>1185.2-365.9-68.6-48</f>
        <v>702.7</v>
      </c>
      <c r="R571" s="435">
        <f>1185.2-365.9-68.6-48</f>
        <v>702.7</v>
      </c>
    </row>
    <row r="572" spans="8:18" ht="18.75">
      <c r="H572" s="37" t="s">
        <v>439</v>
      </c>
      <c r="I572" s="31">
        <v>27</v>
      </c>
      <c r="J572" s="32">
        <v>10</v>
      </c>
      <c r="K572" s="49">
        <v>3</v>
      </c>
      <c r="L572" s="49">
        <v>91</v>
      </c>
      <c r="M572" s="181" t="s">
        <v>433</v>
      </c>
      <c r="N572" s="181" t="s">
        <v>463</v>
      </c>
      <c r="O572" s="227" t="s">
        <v>513</v>
      </c>
      <c r="P572" s="31"/>
      <c r="Q572" s="435">
        <f>Q573+Q576+Q579+Q581+Q586+Q589</f>
        <v>3655.8</v>
      </c>
      <c r="R572" s="435">
        <f>R573+R576+R579+R581+R586+R589</f>
        <v>3538.6000000000004</v>
      </c>
    </row>
    <row r="573" spans="8:18" ht="63">
      <c r="H573" s="223" t="s">
        <v>655</v>
      </c>
      <c r="I573" s="71">
        <v>27</v>
      </c>
      <c r="J573" s="224">
        <v>10</v>
      </c>
      <c r="K573" s="23">
        <v>3</v>
      </c>
      <c r="L573" s="24" t="s">
        <v>460</v>
      </c>
      <c r="M573" s="195" t="s">
        <v>433</v>
      </c>
      <c r="N573" s="195" t="s">
        <v>463</v>
      </c>
      <c r="O573" s="195" t="s">
        <v>586</v>
      </c>
      <c r="P573" s="71"/>
      <c r="Q573" s="439">
        <f>Q575</f>
        <v>1273.5</v>
      </c>
      <c r="R573" s="440">
        <f>R575</f>
        <v>1273.5</v>
      </c>
    </row>
    <row r="574" spans="8:18" ht="18.75">
      <c r="H574" s="223" t="s">
        <v>617</v>
      </c>
      <c r="I574" s="71">
        <v>27</v>
      </c>
      <c r="J574" s="224">
        <v>10</v>
      </c>
      <c r="K574" s="23">
        <v>3</v>
      </c>
      <c r="L574" s="225" t="s">
        <v>460</v>
      </c>
      <c r="M574" s="226" t="s">
        <v>433</v>
      </c>
      <c r="N574" s="226" t="s">
        <v>463</v>
      </c>
      <c r="O574" s="226" t="s">
        <v>586</v>
      </c>
      <c r="P574" s="71">
        <v>320</v>
      </c>
      <c r="Q574" s="439">
        <f>Q575</f>
        <v>1273.5</v>
      </c>
      <c r="R574" s="440">
        <f>R575</f>
        <v>1273.5</v>
      </c>
    </row>
    <row r="575" spans="8:18" ht="18.75" hidden="1">
      <c r="H575" s="182" t="s">
        <v>325</v>
      </c>
      <c r="I575" s="183">
        <v>27</v>
      </c>
      <c r="J575" s="194">
        <v>10</v>
      </c>
      <c r="K575" s="185">
        <v>3</v>
      </c>
      <c r="L575" s="212" t="s">
        <v>460</v>
      </c>
      <c r="M575" s="213" t="s">
        <v>433</v>
      </c>
      <c r="N575" s="213" t="s">
        <v>463</v>
      </c>
      <c r="O575" s="213" t="s">
        <v>586</v>
      </c>
      <c r="P575" s="183">
        <v>322</v>
      </c>
      <c r="Q575" s="437">
        <f>2547-1273.5</f>
        <v>1273.5</v>
      </c>
      <c r="R575" s="435">
        <f>2547-1273.5</f>
        <v>1273.5</v>
      </c>
    </row>
    <row r="576" spans="8:18" ht="47.25">
      <c r="H576" s="37" t="s">
        <v>404</v>
      </c>
      <c r="I576" s="31">
        <v>27</v>
      </c>
      <c r="J576" s="64">
        <v>10</v>
      </c>
      <c r="K576" s="49">
        <v>3</v>
      </c>
      <c r="L576" s="180" t="s">
        <v>460</v>
      </c>
      <c r="M576" s="181" t="s">
        <v>433</v>
      </c>
      <c r="N576" s="181" t="s">
        <v>463</v>
      </c>
      <c r="O576" s="227" t="s">
        <v>576</v>
      </c>
      <c r="P576" s="34"/>
      <c r="Q576" s="440">
        <f>Q578</f>
        <v>1273.5</v>
      </c>
      <c r="R576" s="440">
        <f>R578</f>
        <v>1273.5</v>
      </c>
    </row>
    <row r="577" spans="8:18" ht="18.75">
      <c r="H577" s="37" t="s">
        <v>617</v>
      </c>
      <c r="I577" s="31">
        <v>27</v>
      </c>
      <c r="J577" s="64">
        <v>10</v>
      </c>
      <c r="K577" s="49">
        <v>3</v>
      </c>
      <c r="L577" s="180" t="s">
        <v>460</v>
      </c>
      <c r="M577" s="181" t="s">
        <v>433</v>
      </c>
      <c r="N577" s="181" t="s">
        <v>463</v>
      </c>
      <c r="O577" s="227" t="s">
        <v>576</v>
      </c>
      <c r="P577" s="40">
        <v>320</v>
      </c>
      <c r="Q577" s="435">
        <f>Q578</f>
        <v>1273.5</v>
      </c>
      <c r="R577" s="435">
        <f>R578</f>
        <v>1273.5</v>
      </c>
    </row>
    <row r="578" spans="8:18" ht="18.75" hidden="1">
      <c r="H578" s="182" t="s">
        <v>325</v>
      </c>
      <c r="I578" s="183">
        <v>27</v>
      </c>
      <c r="J578" s="194">
        <v>10</v>
      </c>
      <c r="K578" s="185">
        <v>3</v>
      </c>
      <c r="L578" s="191" t="s">
        <v>460</v>
      </c>
      <c r="M578" s="186" t="s">
        <v>433</v>
      </c>
      <c r="N578" s="186" t="s">
        <v>463</v>
      </c>
      <c r="O578" s="216" t="s">
        <v>576</v>
      </c>
      <c r="P578" s="187">
        <v>322</v>
      </c>
      <c r="Q578" s="437">
        <v>1273.5</v>
      </c>
      <c r="R578" s="435">
        <v>1273.5</v>
      </c>
    </row>
    <row r="579" spans="8:18" ht="47.25">
      <c r="H579" s="37" t="s">
        <v>96</v>
      </c>
      <c r="I579" s="36">
        <v>27</v>
      </c>
      <c r="J579" s="32">
        <v>10</v>
      </c>
      <c r="K579" s="49">
        <v>3</v>
      </c>
      <c r="L579" s="180" t="s">
        <v>460</v>
      </c>
      <c r="M579" s="181" t="s">
        <v>433</v>
      </c>
      <c r="N579" s="181" t="s">
        <v>463</v>
      </c>
      <c r="O579" s="181" t="s">
        <v>97</v>
      </c>
      <c r="P579" s="36"/>
      <c r="Q579" s="435">
        <f>Q580</f>
        <v>636.8</v>
      </c>
      <c r="R579" s="435">
        <f>R580</f>
        <v>636.8</v>
      </c>
    </row>
    <row r="580" spans="8:18" ht="18.75">
      <c r="H580" s="37" t="s">
        <v>617</v>
      </c>
      <c r="I580" s="36">
        <v>27</v>
      </c>
      <c r="J580" s="32">
        <v>10</v>
      </c>
      <c r="K580" s="49">
        <v>3</v>
      </c>
      <c r="L580" s="180" t="s">
        <v>460</v>
      </c>
      <c r="M580" s="181" t="s">
        <v>433</v>
      </c>
      <c r="N580" s="181" t="s">
        <v>463</v>
      </c>
      <c r="O580" s="181" t="s">
        <v>97</v>
      </c>
      <c r="P580" s="36">
        <v>320</v>
      </c>
      <c r="Q580" s="435">
        <v>636.8</v>
      </c>
      <c r="R580" s="435">
        <v>636.8</v>
      </c>
    </row>
    <row r="581" spans="8:18" ht="63" hidden="1">
      <c r="H581" s="497" t="s">
        <v>98</v>
      </c>
      <c r="I581" s="498">
        <v>27</v>
      </c>
      <c r="J581" s="323">
        <v>10</v>
      </c>
      <c r="K581" s="323">
        <v>3</v>
      </c>
      <c r="L581" s="324" t="s">
        <v>460</v>
      </c>
      <c r="M581" s="325" t="s">
        <v>433</v>
      </c>
      <c r="N581" s="325" t="s">
        <v>463</v>
      </c>
      <c r="O581" s="325" t="s">
        <v>99</v>
      </c>
      <c r="P581" s="498"/>
      <c r="Q581" s="443">
        <f>Q582</f>
        <v>0</v>
      </c>
      <c r="R581" s="435">
        <f>R582</f>
        <v>0</v>
      </c>
    </row>
    <row r="582" spans="8:18" ht="18.75" hidden="1">
      <c r="H582" s="497" t="s">
        <v>617</v>
      </c>
      <c r="I582" s="498">
        <v>27</v>
      </c>
      <c r="J582" s="323">
        <v>10</v>
      </c>
      <c r="K582" s="323">
        <v>3</v>
      </c>
      <c r="L582" s="324" t="s">
        <v>460</v>
      </c>
      <c r="M582" s="325" t="s">
        <v>433</v>
      </c>
      <c r="N582" s="325" t="s">
        <v>463</v>
      </c>
      <c r="O582" s="325" t="s">
        <v>99</v>
      </c>
      <c r="P582" s="498">
        <v>320</v>
      </c>
      <c r="Q582" s="443">
        <v>0</v>
      </c>
      <c r="R582" s="435">
        <v>0</v>
      </c>
    </row>
    <row r="583" spans="8:18" ht="31.5" hidden="1">
      <c r="H583" s="37" t="s">
        <v>195</v>
      </c>
      <c r="I583" s="36">
        <v>27</v>
      </c>
      <c r="J583" s="49">
        <v>10</v>
      </c>
      <c r="K583" s="49">
        <v>3</v>
      </c>
      <c r="L583" s="180" t="s">
        <v>460</v>
      </c>
      <c r="M583" s="181" t="s">
        <v>433</v>
      </c>
      <c r="N583" s="181" t="s">
        <v>463</v>
      </c>
      <c r="O583" s="181" t="s">
        <v>582</v>
      </c>
      <c r="P583" s="31" t="s">
        <v>397</v>
      </c>
      <c r="Q583" s="440">
        <f>Q584</f>
        <v>0</v>
      </c>
      <c r="R583" s="440">
        <f>R584</f>
        <v>0</v>
      </c>
    </row>
    <row r="584" spans="8:18" ht="18.75" hidden="1">
      <c r="H584" s="37" t="s">
        <v>616</v>
      </c>
      <c r="I584" s="36">
        <v>27</v>
      </c>
      <c r="J584" s="49">
        <v>10</v>
      </c>
      <c r="K584" s="49">
        <v>3</v>
      </c>
      <c r="L584" s="180" t="s">
        <v>460</v>
      </c>
      <c r="M584" s="181" t="s">
        <v>433</v>
      </c>
      <c r="N584" s="181" t="s">
        <v>463</v>
      </c>
      <c r="O584" s="181" t="s">
        <v>582</v>
      </c>
      <c r="P584" s="31">
        <v>310</v>
      </c>
      <c r="Q584" s="440">
        <f>Q585</f>
        <v>0</v>
      </c>
      <c r="R584" s="440">
        <f>R585</f>
        <v>0</v>
      </c>
    </row>
    <row r="585" spans="8:18" ht="31.5" hidden="1">
      <c r="H585" s="182" t="s">
        <v>564</v>
      </c>
      <c r="I585" s="187">
        <v>27</v>
      </c>
      <c r="J585" s="185">
        <v>10</v>
      </c>
      <c r="K585" s="185">
        <v>3</v>
      </c>
      <c r="L585" s="191" t="s">
        <v>460</v>
      </c>
      <c r="M585" s="186" t="s">
        <v>433</v>
      </c>
      <c r="N585" s="186" t="s">
        <v>463</v>
      </c>
      <c r="O585" s="186" t="s">
        <v>582</v>
      </c>
      <c r="P585" s="183">
        <v>313</v>
      </c>
      <c r="Q585" s="443">
        <v>0</v>
      </c>
      <c r="R585" s="435">
        <v>0</v>
      </c>
    </row>
    <row r="586" spans="8:18" ht="18.75">
      <c r="H586" s="30" t="s">
        <v>194</v>
      </c>
      <c r="I586" s="31">
        <v>27</v>
      </c>
      <c r="J586" s="59">
        <v>10</v>
      </c>
      <c r="K586" s="49">
        <v>3</v>
      </c>
      <c r="L586" s="180" t="s">
        <v>460</v>
      </c>
      <c r="M586" s="181" t="s">
        <v>433</v>
      </c>
      <c r="N586" s="181" t="s">
        <v>463</v>
      </c>
      <c r="O586" s="181" t="s">
        <v>193</v>
      </c>
      <c r="P586" s="31"/>
      <c r="Q586" s="436">
        <f>Q587</f>
        <v>472</v>
      </c>
      <c r="R586" s="435">
        <f>R587</f>
        <v>354.8</v>
      </c>
    </row>
    <row r="587" spans="8:18" ht="18.75">
      <c r="H587" s="30" t="s">
        <v>615</v>
      </c>
      <c r="I587" s="34">
        <v>27</v>
      </c>
      <c r="J587" s="59">
        <v>10</v>
      </c>
      <c r="K587" s="49">
        <v>3</v>
      </c>
      <c r="L587" s="180" t="s">
        <v>460</v>
      </c>
      <c r="M587" s="181" t="s">
        <v>433</v>
      </c>
      <c r="N587" s="181" t="s">
        <v>463</v>
      </c>
      <c r="O587" s="181" t="s">
        <v>193</v>
      </c>
      <c r="P587" s="31">
        <v>310</v>
      </c>
      <c r="Q587" s="436">
        <f>Q588</f>
        <v>472</v>
      </c>
      <c r="R587" s="435">
        <v>354.8</v>
      </c>
    </row>
    <row r="588" spans="8:18" ht="31.5" hidden="1">
      <c r="H588" s="182" t="s">
        <v>564</v>
      </c>
      <c r="I588" s="188">
        <v>27</v>
      </c>
      <c r="J588" s="194">
        <v>10</v>
      </c>
      <c r="K588" s="185">
        <v>3</v>
      </c>
      <c r="L588" s="191" t="s">
        <v>460</v>
      </c>
      <c r="M588" s="186" t="s">
        <v>433</v>
      </c>
      <c r="N588" s="186" t="s">
        <v>463</v>
      </c>
      <c r="O588" s="186" t="s">
        <v>193</v>
      </c>
      <c r="P588" s="183">
        <v>313</v>
      </c>
      <c r="Q588" s="443">
        <v>472</v>
      </c>
      <c r="R588" s="435">
        <v>354.8</v>
      </c>
    </row>
    <row r="589" spans="8:18" ht="78.75" hidden="1">
      <c r="H589" s="37" t="s">
        <v>181</v>
      </c>
      <c r="I589" s="31">
        <v>27</v>
      </c>
      <c r="J589" s="59">
        <v>10</v>
      </c>
      <c r="K589" s="49">
        <v>3</v>
      </c>
      <c r="L589" s="180" t="s">
        <v>460</v>
      </c>
      <c r="M589" s="181" t="s">
        <v>433</v>
      </c>
      <c r="N589" s="181" t="s">
        <v>463</v>
      </c>
      <c r="O589" s="181" t="s">
        <v>894</v>
      </c>
      <c r="P589" s="31"/>
      <c r="Q589" s="440">
        <f>Q590</f>
        <v>0</v>
      </c>
      <c r="R589" s="440">
        <f>R590</f>
        <v>0</v>
      </c>
    </row>
    <row r="590" spans="8:18" ht="18.75" hidden="1">
      <c r="H590" s="37" t="s">
        <v>617</v>
      </c>
      <c r="I590" s="31">
        <v>27</v>
      </c>
      <c r="J590" s="59">
        <v>10</v>
      </c>
      <c r="K590" s="49">
        <v>3</v>
      </c>
      <c r="L590" s="180" t="s">
        <v>460</v>
      </c>
      <c r="M590" s="181" t="s">
        <v>433</v>
      </c>
      <c r="N590" s="181" t="s">
        <v>463</v>
      </c>
      <c r="O590" s="181" t="s">
        <v>894</v>
      </c>
      <c r="P590" s="31">
        <v>320</v>
      </c>
      <c r="Q590" s="440">
        <v>0</v>
      </c>
      <c r="R590" s="440">
        <v>0</v>
      </c>
    </row>
    <row r="591" spans="8:18" ht="19.5" hidden="1">
      <c r="H591" s="267" t="s">
        <v>330</v>
      </c>
      <c r="I591" s="273">
        <v>27</v>
      </c>
      <c r="J591" s="274">
        <v>10</v>
      </c>
      <c r="K591" s="269">
        <v>4</v>
      </c>
      <c r="L591" s="270"/>
      <c r="M591" s="271"/>
      <c r="N591" s="271"/>
      <c r="O591" s="271"/>
      <c r="P591" s="273"/>
      <c r="Q591" s="441">
        <f>Q592</f>
        <v>0</v>
      </c>
      <c r="R591" s="441">
        <f>R592</f>
        <v>0</v>
      </c>
    </row>
    <row r="592" spans="8:18" ht="18.75" hidden="1">
      <c r="H592" s="37" t="s">
        <v>439</v>
      </c>
      <c r="I592" s="31">
        <v>27</v>
      </c>
      <c r="J592" s="49">
        <v>10</v>
      </c>
      <c r="K592" s="49">
        <v>4</v>
      </c>
      <c r="L592" s="87">
        <v>91</v>
      </c>
      <c r="M592" s="211" t="s">
        <v>433</v>
      </c>
      <c r="N592" s="211" t="s">
        <v>463</v>
      </c>
      <c r="O592" s="211" t="s">
        <v>513</v>
      </c>
      <c r="P592" s="31"/>
      <c r="Q592" s="435">
        <f>Q593</f>
        <v>0</v>
      </c>
      <c r="R592" s="435">
        <f>R593</f>
        <v>0</v>
      </c>
    </row>
    <row r="593" spans="8:18" ht="63" hidden="1">
      <c r="H593" s="30" t="s">
        <v>656</v>
      </c>
      <c r="I593" s="31">
        <v>27</v>
      </c>
      <c r="J593" s="32">
        <v>10</v>
      </c>
      <c r="K593" s="49">
        <v>4</v>
      </c>
      <c r="L593" s="49">
        <v>91</v>
      </c>
      <c r="M593" s="181" t="s">
        <v>433</v>
      </c>
      <c r="N593" s="181" t="s">
        <v>463</v>
      </c>
      <c r="O593" s="181" t="s">
        <v>578</v>
      </c>
      <c r="P593" s="31"/>
      <c r="Q593" s="435">
        <f>Q595</f>
        <v>0</v>
      </c>
      <c r="R593" s="435">
        <f>R595</f>
        <v>0</v>
      </c>
    </row>
    <row r="594" spans="8:18" ht="18.75" hidden="1">
      <c r="H594" s="30" t="s">
        <v>611</v>
      </c>
      <c r="I594" s="31">
        <v>27</v>
      </c>
      <c r="J594" s="32">
        <v>10</v>
      </c>
      <c r="K594" s="49">
        <v>4</v>
      </c>
      <c r="L594" s="49">
        <v>91</v>
      </c>
      <c r="M594" s="181" t="s">
        <v>433</v>
      </c>
      <c r="N594" s="181" t="s">
        <v>463</v>
      </c>
      <c r="O594" s="181" t="s">
        <v>578</v>
      </c>
      <c r="P594" s="31">
        <v>240</v>
      </c>
      <c r="Q594" s="435">
        <f>Q595</f>
        <v>0</v>
      </c>
      <c r="R594" s="435">
        <f>R595</f>
        <v>0</v>
      </c>
    </row>
    <row r="595" spans="8:18" ht="18.75" hidden="1">
      <c r="H595" s="182" t="s">
        <v>555</v>
      </c>
      <c r="I595" s="183">
        <v>27</v>
      </c>
      <c r="J595" s="190">
        <v>10</v>
      </c>
      <c r="K595" s="190">
        <v>4</v>
      </c>
      <c r="L595" s="185">
        <v>91</v>
      </c>
      <c r="M595" s="186" t="s">
        <v>433</v>
      </c>
      <c r="N595" s="186" t="s">
        <v>463</v>
      </c>
      <c r="O595" s="216" t="s">
        <v>578</v>
      </c>
      <c r="P595" s="183">
        <v>244</v>
      </c>
      <c r="Q595" s="437">
        <v>0</v>
      </c>
      <c r="R595" s="435">
        <v>0</v>
      </c>
    </row>
    <row r="596" spans="8:18" ht="19.5">
      <c r="H596" s="288" t="s">
        <v>403</v>
      </c>
      <c r="I596" s="289">
        <v>27</v>
      </c>
      <c r="J596" s="290">
        <v>10</v>
      </c>
      <c r="K596" s="283">
        <v>6</v>
      </c>
      <c r="L596" s="291"/>
      <c r="M596" s="292"/>
      <c r="N596" s="292"/>
      <c r="O596" s="292"/>
      <c r="P596" s="282"/>
      <c r="Q596" s="442">
        <f>Q608+Q614+Q597+Q611+Q605</f>
        <v>1472.1</v>
      </c>
      <c r="R596" s="441">
        <f>R608+R614+R597+R611+R605</f>
        <v>1471.3</v>
      </c>
    </row>
    <row r="597" spans="8:18" ht="94.5">
      <c r="H597" s="37" t="s">
        <v>825</v>
      </c>
      <c r="I597" s="36">
        <v>27</v>
      </c>
      <c r="J597" s="49">
        <v>10</v>
      </c>
      <c r="K597" s="49">
        <v>6</v>
      </c>
      <c r="L597" s="180" t="s">
        <v>460</v>
      </c>
      <c r="M597" s="181" t="s">
        <v>433</v>
      </c>
      <c r="N597" s="181" t="s">
        <v>463</v>
      </c>
      <c r="O597" s="181" t="s">
        <v>581</v>
      </c>
      <c r="P597" s="36"/>
      <c r="Q597" s="435">
        <f>Q599+Q600+Q601+Q603+Q604</f>
        <v>606.8999999999999</v>
      </c>
      <c r="R597" s="435">
        <f>R599+R600+R601+R603+R604</f>
        <v>606.0999999999999</v>
      </c>
    </row>
    <row r="598" spans="8:18" ht="18.75">
      <c r="H598" s="37" t="s">
        <v>396</v>
      </c>
      <c r="I598" s="36">
        <v>27</v>
      </c>
      <c r="J598" s="49">
        <v>10</v>
      </c>
      <c r="K598" s="49">
        <v>6</v>
      </c>
      <c r="L598" s="180" t="s">
        <v>460</v>
      </c>
      <c r="M598" s="181" t="s">
        <v>433</v>
      </c>
      <c r="N598" s="181" t="s">
        <v>463</v>
      </c>
      <c r="O598" s="181" t="s">
        <v>581</v>
      </c>
      <c r="P598" s="36">
        <v>120</v>
      </c>
      <c r="Q598" s="435">
        <f>Q599+Q600+Q601</f>
        <v>561.5999999999999</v>
      </c>
      <c r="R598" s="435">
        <f>R599+R600+R601</f>
        <v>561.5999999999999</v>
      </c>
    </row>
    <row r="599" spans="8:18" ht="18.75" hidden="1">
      <c r="H599" s="189" t="s">
        <v>258</v>
      </c>
      <c r="I599" s="187">
        <v>27</v>
      </c>
      <c r="J599" s="185">
        <v>10</v>
      </c>
      <c r="K599" s="185">
        <v>6</v>
      </c>
      <c r="L599" s="191" t="s">
        <v>460</v>
      </c>
      <c r="M599" s="186" t="s">
        <v>433</v>
      </c>
      <c r="N599" s="186" t="s">
        <v>463</v>
      </c>
      <c r="O599" s="186" t="s">
        <v>581</v>
      </c>
      <c r="P599" s="183">
        <v>121</v>
      </c>
      <c r="Q599" s="436">
        <v>433.4</v>
      </c>
      <c r="R599" s="435">
        <v>433.4</v>
      </c>
    </row>
    <row r="600" spans="8:18" ht="31.5" hidden="1">
      <c r="H600" s="182" t="s">
        <v>557</v>
      </c>
      <c r="I600" s="187">
        <v>27</v>
      </c>
      <c r="J600" s="185">
        <v>10</v>
      </c>
      <c r="K600" s="185">
        <v>6</v>
      </c>
      <c r="L600" s="191" t="s">
        <v>460</v>
      </c>
      <c r="M600" s="186" t="s">
        <v>433</v>
      </c>
      <c r="N600" s="186" t="s">
        <v>463</v>
      </c>
      <c r="O600" s="186" t="s">
        <v>581</v>
      </c>
      <c r="P600" s="183">
        <v>122</v>
      </c>
      <c r="Q600" s="436">
        <v>0</v>
      </c>
      <c r="R600" s="435">
        <v>0</v>
      </c>
    </row>
    <row r="601" spans="8:18" ht="31.5" hidden="1">
      <c r="H601" s="198" t="s">
        <v>260</v>
      </c>
      <c r="I601" s="187">
        <v>27</v>
      </c>
      <c r="J601" s="185">
        <v>10</v>
      </c>
      <c r="K601" s="185">
        <v>6</v>
      </c>
      <c r="L601" s="191" t="s">
        <v>460</v>
      </c>
      <c r="M601" s="186" t="s">
        <v>433</v>
      </c>
      <c r="N601" s="186" t="s">
        <v>463</v>
      </c>
      <c r="O601" s="186" t="s">
        <v>581</v>
      </c>
      <c r="P601" s="183">
        <v>129</v>
      </c>
      <c r="Q601" s="436">
        <v>128.2</v>
      </c>
      <c r="R601" s="435">
        <v>128.2</v>
      </c>
    </row>
    <row r="602" spans="8:18" ht="18.75">
      <c r="H602" s="102" t="s">
        <v>611</v>
      </c>
      <c r="I602" s="36">
        <v>27</v>
      </c>
      <c r="J602" s="49">
        <v>10</v>
      </c>
      <c r="K602" s="49">
        <v>6</v>
      </c>
      <c r="L602" s="180" t="s">
        <v>460</v>
      </c>
      <c r="M602" s="181" t="s">
        <v>433</v>
      </c>
      <c r="N602" s="181" t="s">
        <v>463</v>
      </c>
      <c r="O602" s="181" t="s">
        <v>581</v>
      </c>
      <c r="P602" s="31">
        <v>240</v>
      </c>
      <c r="Q602" s="436">
        <f>Q603+Q604</f>
        <v>45.300000000000004</v>
      </c>
      <c r="R602" s="435">
        <v>44.5</v>
      </c>
    </row>
    <row r="603" spans="8:18" ht="18.75" hidden="1">
      <c r="H603" s="182" t="s">
        <v>554</v>
      </c>
      <c r="I603" s="187">
        <v>27</v>
      </c>
      <c r="J603" s="185">
        <v>10</v>
      </c>
      <c r="K603" s="185">
        <v>6</v>
      </c>
      <c r="L603" s="191" t="s">
        <v>460</v>
      </c>
      <c r="M603" s="186" t="s">
        <v>433</v>
      </c>
      <c r="N603" s="186" t="s">
        <v>463</v>
      </c>
      <c r="O603" s="186" t="s">
        <v>581</v>
      </c>
      <c r="P603" s="183">
        <v>242</v>
      </c>
      <c r="Q603" s="436">
        <f>49.6-4.3</f>
        <v>45.300000000000004</v>
      </c>
      <c r="R603" s="435">
        <v>44.5</v>
      </c>
    </row>
    <row r="604" spans="8:18" ht="18.75" hidden="1">
      <c r="H604" s="189" t="s">
        <v>555</v>
      </c>
      <c r="I604" s="187">
        <v>27</v>
      </c>
      <c r="J604" s="185">
        <v>10</v>
      </c>
      <c r="K604" s="185">
        <v>6</v>
      </c>
      <c r="L604" s="191" t="s">
        <v>460</v>
      </c>
      <c r="M604" s="186" t="s">
        <v>433</v>
      </c>
      <c r="N604" s="186" t="s">
        <v>463</v>
      </c>
      <c r="O604" s="186" t="s">
        <v>581</v>
      </c>
      <c r="P604" s="183">
        <v>244</v>
      </c>
      <c r="Q604" s="436">
        <v>0</v>
      </c>
      <c r="R604" s="435">
        <v>0</v>
      </c>
    </row>
    <row r="605" spans="8:18" ht="18.75">
      <c r="H605" s="37" t="s">
        <v>40</v>
      </c>
      <c r="I605" s="36">
        <v>27</v>
      </c>
      <c r="J605" s="49">
        <v>10</v>
      </c>
      <c r="K605" s="49">
        <v>6</v>
      </c>
      <c r="L605" s="180" t="s">
        <v>460</v>
      </c>
      <c r="M605" s="181" t="s">
        <v>433</v>
      </c>
      <c r="N605" s="181" t="s">
        <v>463</v>
      </c>
      <c r="O605" s="181" t="s">
        <v>41</v>
      </c>
      <c r="P605" s="31"/>
      <c r="Q605" s="440">
        <f>Q606+Q607</f>
        <v>610.2</v>
      </c>
      <c r="R605" s="440">
        <f>R606+R607</f>
        <v>610.2</v>
      </c>
    </row>
    <row r="606" spans="8:18" ht="18.75">
      <c r="H606" s="37" t="s">
        <v>396</v>
      </c>
      <c r="I606" s="36">
        <v>27</v>
      </c>
      <c r="J606" s="49">
        <v>10</v>
      </c>
      <c r="K606" s="49">
        <v>6</v>
      </c>
      <c r="L606" s="180" t="s">
        <v>460</v>
      </c>
      <c r="M606" s="181" t="s">
        <v>433</v>
      </c>
      <c r="N606" s="181" t="s">
        <v>463</v>
      </c>
      <c r="O606" s="181" t="s">
        <v>41</v>
      </c>
      <c r="P606" s="31">
        <v>120</v>
      </c>
      <c r="Q606" s="440">
        <f>397.8+117.7+0.2</f>
        <v>515.7</v>
      </c>
      <c r="R606" s="440">
        <f>397.8+117.7+0.2</f>
        <v>515.7</v>
      </c>
    </row>
    <row r="607" spans="8:18" ht="18.75">
      <c r="H607" s="37" t="s">
        <v>611</v>
      </c>
      <c r="I607" s="36">
        <v>27</v>
      </c>
      <c r="J607" s="49">
        <v>10</v>
      </c>
      <c r="K607" s="49">
        <v>6</v>
      </c>
      <c r="L607" s="180" t="s">
        <v>460</v>
      </c>
      <c r="M607" s="181" t="s">
        <v>433</v>
      </c>
      <c r="N607" s="181" t="s">
        <v>463</v>
      </c>
      <c r="O607" s="181" t="s">
        <v>41</v>
      </c>
      <c r="P607" s="31">
        <v>240</v>
      </c>
      <c r="Q607" s="440">
        <f>26.1+68.6-0.2</f>
        <v>94.49999999999999</v>
      </c>
      <c r="R607" s="440">
        <f>26.1+68.6-0.2</f>
        <v>94.49999999999999</v>
      </c>
    </row>
    <row r="608" spans="8:18" ht="18.75">
      <c r="H608" s="37" t="s">
        <v>827</v>
      </c>
      <c r="I608" s="36">
        <v>27</v>
      </c>
      <c r="J608" s="49">
        <v>10</v>
      </c>
      <c r="K608" s="49">
        <v>6</v>
      </c>
      <c r="L608" s="180" t="s">
        <v>460</v>
      </c>
      <c r="M608" s="181" t="s">
        <v>433</v>
      </c>
      <c r="N608" s="181" t="s">
        <v>463</v>
      </c>
      <c r="O608" s="181" t="s">
        <v>826</v>
      </c>
      <c r="P608" s="31"/>
      <c r="Q608" s="440">
        <f>Q609</f>
        <v>45</v>
      </c>
      <c r="R608" s="440">
        <f>R609</f>
        <v>45</v>
      </c>
    </row>
    <row r="609" spans="8:18" ht="31.5">
      <c r="H609" s="30" t="s">
        <v>376</v>
      </c>
      <c r="I609" s="36">
        <v>27</v>
      </c>
      <c r="J609" s="49">
        <v>10</v>
      </c>
      <c r="K609" s="49">
        <v>6</v>
      </c>
      <c r="L609" s="180" t="s">
        <v>460</v>
      </c>
      <c r="M609" s="181" t="s">
        <v>433</v>
      </c>
      <c r="N609" s="181" t="s">
        <v>463</v>
      </c>
      <c r="O609" s="181" t="s">
        <v>826</v>
      </c>
      <c r="P609" s="36">
        <v>630</v>
      </c>
      <c r="Q609" s="435">
        <f>Q610</f>
        <v>45</v>
      </c>
      <c r="R609" s="435">
        <f>R610</f>
        <v>45</v>
      </c>
    </row>
    <row r="610" spans="8:18" ht="18.75" hidden="1">
      <c r="H610" s="408" t="s">
        <v>100</v>
      </c>
      <c r="I610" s="402">
        <v>27</v>
      </c>
      <c r="J610" s="404">
        <v>10</v>
      </c>
      <c r="K610" s="404">
        <v>6</v>
      </c>
      <c r="L610" s="405" t="s">
        <v>460</v>
      </c>
      <c r="M610" s="406" t="s">
        <v>433</v>
      </c>
      <c r="N610" s="406" t="s">
        <v>463</v>
      </c>
      <c r="O610" s="406" t="s">
        <v>826</v>
      </c>
      <c r="P610" s="402">
        <v>632</v>
      </c>
      <c r="Q610" s="435">
        <v>45</v>
      </c>
      <c r="R610" s="435">
        <v>45</v>
      </c>
    </row>
    <row r="611" spans="8:18" ht="18.75" hidden="1">
      <c r="H611" s="28" t="s">
        <v>747</v>
      </c>
      <c r="I611" s="31">
        <v>27</v>
      </c>
      <c r="J611" s="32">
        <v>10</v>
      </c>
      <c r="K611" s="49">
        <v>6</v>
      </c>
      <c r="L611" s="180" t="s">
        <v>460</v>
      </c>
      <c r="M611" s="181" t="s">
        <v>433</v>
      </c>
      <c r="N611" s="181" t="s">
        <v>463</v>
      </c>
      <c r="O611" s="181" t="s">
        <v>746</v>
      </c>
      <c r="P611" s="36"/>
      <c r="Q611" s="435">
        <f>Q612</f>
        <v>0</v>
      </c>
      <c r="R611" s="435">
        <f>R612</f>
        <v>0</v>
      </c>
    </row>
    <row r="612" spans="8:18" ht="18.75" hidden="1">
      <c r="H612" s="28" t="s">
        <v>615</v>
      </c>
      <c r="I612" s="31">
        <v>27</v>
      </c>
      <c r="J612" s="32">
        <v>10</v>
      </c>
      <c r="K612" s="49">
        <v>6</v>
      </c>
      <c r="L612" s="180" t="s">
        <v>460</v>
      </c>
      <c r="M612" s="181" t="s">
        <v>433</v>
      </c>
      <c r="N612" s="181" t="s">
        <v>463</v>
      </c>
      <c r="O612" s="181" t="s">
        <v>746</v>
      </c>
      <c r="P612" s="36">
        <v>310</v>
      </c>
      <c r="Q612" s="435">
        <f>Q613</f>
        <v>0</v>
      </c>
      <c r="R612" s="435">
        <f>R613</f>
        <v>0</v>
      </c>
    </row>
    <row r="613" spans="8:18" ht="18.75" hidden="1">
      <c r="H613" s="196"/>
      <c r="I613" s="183"/>
      <c r="J613" s="190"/>
      <c r="K613" s="185"/>
      <c r="L613" s="191"/>
      <c r="M613" s="186"/>
      <c r="N613" s="186"/>
      <c r="O613" s="186"/>
      <c r="P613" s="187">
        <v>313</v>
      </c>
      <c r="Q613" s="437">
        <v>0</v>
      </c>
      <c r="R613" s="435">
        <v>0</v>
      </c>
    </row>
    <row r="614" spans="8:18" ht="18.75">
      <c r="H614" s="88" t="s">
        <v>680</v>
      </c>
      <c r="I614" s="62">
        <v>27</v>
      </c>
      <c r="J614" s="224">
        <v>10</v>
      </c>
      <c r="K614" s="23">
        <v>6</v>
      </c>
      <c r="L614" s="24" t="s">
        <v>196</v>
      </c>
      <c r="M614" s="195" t="s">
        <v>433</v>
      </c>
      <c r="N614" s="195" t="s">
        <v>463</v>
      </c>
      <c r="O614" s="195" t="s">
        <v>513</v>
      </c>
      <c r="P614" s="22"/>
      <c r="Q614" s="436">
        <f>Q618+Q615</f>
        <v>210</v>
      </c>
      <c r="R614" s="435">
        <f>R618+R615</f>
        <v>210</v>
      </c>
    </row>
    <row r="615" spans="8:18" ht="18.75">
      <c r="H615" s="228" t="s">
        <v>101</v>
      </c>
      <c r="I615" s="62">
        <v>27</v>
      </c>
      <c r="J615" s="224">
        <v>10</v>
      </c>
      <c r="K615" s="23">
        <v>6</v>
      </c>
      <c r="L615" s="24" t="s">
        <v>196</v>
      </c>
      <c r="M615" s="195" t="s">
        <v>433</v>
      </c>
      <c r="N615" s="195" t="s">
        <v>472</v>
      </c>
      <c r="O615" s="195" t="s">
        <v>513</v>
      </c>
      <c r="P615" s="22"/>
      <c r="Q615" s="436">
        <f>Q616</f>
        <v>55</v>
      </c>
      <c r="R615" s="435">
        <f>R616</f>
        <v>55</v>
      </c>
    </row>
    <row r="616" spans="8:18" ht="18.75">
      <c r="H616" s="228" t="s">
        <v>102</v>
      </c>
      <c r="I616" s="62">
        <v>27</v>
      </c>
      <c r="J616" s="224">
        <v>10</v>
      </c>
      <c r="K616" s="23">
        <v>6</v>
      </c>
      <c r="L616" s="24" t="s">
        <v>196</v>
      </c>
      <c r="M616" s="195" t="s">
        <v>433</v>
      </c>
      <c r="N616" s="195" t="s">
        <v>472</v>
      </c>
      <c r="O616" s="195" t="s">
        <v>206</v>
      </c>
      <c r="P616" s="22"/>
      <c r="Q616" s="436">
        <f>Q617</f>
        <v>55</v>
      </c>
      <c r="R616" s="435">
        <f>R617</f>
        <v>55</v>
      </c>
    </row>
    <row r="617" spans="8:18" ht="18.75">
      <c r="H617" s="228" t="s">
        <v>613</v>
      </c>
      <c r="I617" s="62">
        <v>27</v>
      </c>
      <c r="J617" s="224">
        <v>10</v>
      </c>
      <c r="K617" s="23">
        <v>6</v>
      </c>
      <c r="L617" s="24" t="s">
        <v>196</v>
      </c>
      <c r="M617" s="195" t="s">
        <v>433</v>
      </c>
      <c r="N617" s="195" t="s">
        <v>472</v>
      </c>
      <c r="O617" s="195" t="s">
        <v>206</v>
      </c>
      <c r="P617" s="22">
        <v>610</v>
      </c>
      <c r="Q617" s="436">
        <v>55</v>
      </c>
      <c r="R617" s="435">
        <v>55</v>
      </c>
    </row>
    <row r="618" spans="8:18" ht="31.5">
      <c r="H618" s="400" t="s">
        <v>373</v>
      </c>
      <c r="I618" s="34">
        <v>27</v>
      </c>
      <c r="J618" s="64">
        <v>10</v>
      </c>
      <c r="K618" s="49">
        <v>6</v>
      </c>
      <c r="L618" s="180" t="s">
        <v>196</v>
      </c>
      <c r="M618" s="181" t="s">
        <v>433</v>
      </c>
      <c r="N618" s="181" t="s">
        <v>473</v>
      </c>
      <c r="O618" s="181" t="s">
        <v>513</v>
      </c>
      <c r="P618" s="36"/>
      <c r="Q618" s="435">
        <f>Q619</f>
        <v>155</v>
      </c>
      <c r="R618" s="435">
        <f>R619</f>
        <v>155</v>
      </c>
    </row>
    <row r="619" spans="8:18" ht="18.75">
      <c r="H619" s="228" t="s">
        <v>102</v>
      </c>
      <c r="I619" s="62">
        <v>27</v>
      </c>
      <c r="J619" s="224">
        <v>10</v>
      </c>
      <c r="K619" s="23">
        <v>6</v>
      </c>
      <c r="L619" s="24" t="s">
        <v>196</v>
      </c>
      <c r="M619" s="195" t="s">
        <v>433</v>
      </c>
      <c r="N619" s="195" t="s">
        <v>473</v>
      </c>
      <c r="O619" s="195" t="s">
        <v>206</v>
      </c>
      <c r="P619" s="22"/>
      <c r="Q619" s="436">
        <f>Q620+Q624+Q622</f>
        <v>155</v>
      </c>
      <c r="R619" s="435">
        <f>R620+R624+R622</f>
        <v>155</v>
      </c>
    </row>
    <row r="620" spans="8:18" ht="18.75" hidden="1">
      <c r="H620" s="228" t="s">
        <v>611</v>
      </c>
      <c r="I620" s="62">
        <v>27</v>
      </c>
      <c r="J620" s="224">
        <v>10</v>
      </c>
      <c r="K620" s="23">
        <v>6</v>
      </c>
      <c r="L620" s="24" t="s">
        <v>196</v>
      </c>
      <c r="M620" s="195" t="s">
        <v>433</v>
      </c>
      <c r="N620" s="195" t="s">
        <v>473</v>
      </c>
      <c r="O620" s="195" t="s">
        <v>206</v>
      </c>
      <c r="P620" s="22">
        <v>240</v>
      </c>
      <c r="Q620" s="436">
        <f>Q621</f>
        <v>0</v>
      </c>
      <c r="R620" s="435">
        <f>R621</f>
        <v>0</v>
      </c>
    </row>
    <row r="621" spans="8:18" ht="18.75" hidden="1">
      <c r="H621" s="198" t="s">
        <v>562</v>
      </c>
      <c r="I621" s="183">
        <v>27</v>
      </c>
      <c r="J621" s="194">
        <v>10</v>
      </c>
      <c r="K621" s="185">
        <v>6</v>
      </c>
      <c r="L621" s="191" t="s">
        <v>196</v>
      </c>
      <c r="M621" s="186" t="s">
        <v>433</v>
      </c>
      <c r="N621" s="186" t="s">
        <v>473</v>
      </c>
      <c r="O621" s="186" t="s">
        <v>206</v>
      </c>
      <c r="P621" s="187">
        <v>244</v>
      </c>
      <c r="Q621" s="437">
        <f>125-35-55-35</f>
        <v>0</v>
      </c>
      <c r="R621" s="435">
        <f>125-35-55-35</f>
        <v>0</v>
      </c>
    </row>
    <row r="622" spans="8:18" ht="18.75">
      <c r="H622" s="102" t="s">
        <v>887</v>
      </c>
      <c r="I622" s="34">
        <v>27</v>
      </c>
      <c r="J622" s="64">
        <v>10</v>
      </c>
      <c r="K622" s="49">
        <v>6</v>
      </c>
      <c r="L622" s="180" t="s">
        <v>196</v>
      </c>
      <c r="M622" s="181" t="s">
        <v>433</v>
      </c>
      <c r="N622" s="181" t="s">
        <v>473</v>
      </c>
      <c r="O622" s="181" t="s">
        <v>206</v>
      </c>
      <c r="P622" s="36">
        <v>350</v>
      </c>
      <c r="Q622" s="435">
        <f>Q623</f>
        <v>35</v>
      </c>
      <c r="R622" s="435">
        <f>R623</f>
        <v>35</v>
      </c>
    </row>
    <row r="623" spans="8:18" ht="18.75" hidden="1">
      <c r="H623" s="198"/>
      <c r="I623" s="188"/>
      <c r="J623" s="194"/>
      <c r="K623" s="185"/>
      <c r="L623" s="191"/>
      <c r="M623" s="186"/>
      <c r="N623" s="186"/>
      <c r="O623" s="186"/>
      <c r="P623" s="187">
        <v>350</v>
      </c>
      <c r="Q623" s="437">
        <v>35</v>
      </c>
      <c r="R623" s="435">
        <v>35</v>
      </c>
    </row>
    <row r="624" spans="8:18" ht="18.75">
      <c r="H624" s="317" t="s">
        <v>613</v>
      </c>
      <c r="I624" s="62">
        <v>27</v>
      </c>
      <c r="J624" s="224">
        <v>10</v>
      </c>
      <c r="K624" s="23">
        <v>6</v>
      </c>
      <c r="L624" s="24" t="s">
        <v>196</v>
      </c>
      <c r="M624" s="195" t="s">
        <v>433</v>
      </c>
      <c r="N624" s="195" t="s">
        <v>473</v>
      </c>
      <c r="O624" s="195" t="s">
        <v>206</v>
      </c>
      <c r="P624" s="22">
        <v>610</v>
      </c>
      <c r="Q624" s="436">
        <f>Q625</f>
        <v>120</v>
      </c>
      <c r="R624" s="435">
        <f>R625</f>
        <v>120</v>
      </c>
    </row>
    <row r="625" spans="8:18" ht="18.75" hidden="1">
      <c r="H625" s="198" t="s">
        <v>415</v>
      </c>
      <c r="I625" s="188">
        <v>27</v>
      </c>
      <c r="J625" s="194">
        <v>10</v>
      </c>
      <c r="K625" s="185">
        <v>6</v>
      </c>
      <c r="L625" s="191" t="s">
        <v>196</v>
      </c>
      <c r="M625" s="186" t="s">
        <v>433</v>
      </c>
      <c r="N625" s="186" t="s">
        <v>473</v>
      </c>
      <c r="O625" s="186" t="s">
        <v>206</v>
      </c>
      <c r="P625" s="187">
        <v>612</v>
      </c>
      <c r="Q625" s="437">
        <f>30+55+35</f>
        <v>120</v>
      </c>
      <c r="R625" s="435">
        <f>30+55+35</f>
        <v>120</v>
      </c>
    </row>
    <row r="626" spans="8:18" ht="19.5">
      <c r="H626" s="276" t="s">
        <v>402</v>
      </c>
      <c r="I626" s="278">
        <v>27</v>
      </c>
      <c r="J626" s="279">
        <v>11</v>
      </c>
      <c r="K626" s="269"/>
      <c r="L626" s="270"/>
      <c r="M626" s="271"/>
      <c r="N626" s="271"/>
      <c r="O626" s="271"/>
      <c r="P626" s="273"/>
      <c r="Q626" s="441">
        <f>Q627</f>
        <v>13737.500000000002</v>
      </c>
      <c r="R626" s="441">
        <f>R627</f>
        <v>11712.300000000001</v>
      </c>
    </row>
    <row r="627" spans="8:18" ht="19.5">
      <c r="H627" s="267" t="s">
        <v>331</v>
      </c>
      <c r="I627" s="268">
        <v>27</v>
      </c>
      <c r="J627" s="269">
        <v>11</v>
      </c>
      <c r="K627" s="269">
        <v>1</v>
      </c>
      <c r="L627" s="270"/>
      <c r="M627" s="271"/>
      <c r="N627" s="271"/>
      <c r="O627" s="271"/>
      <c r="P627" s="268"/>
      <c r="Q627" s="433">
        <f>Q633+Q628</f>
        <v>13737.500000000002</v>
      </c>
      <c r="R627" s="433">
        <f>R633+R628</f>
        <v>11712.300000000001</v>
      </c>
    </row>
    <row r="628" spans="8:18" ht="31.5">
      <c r="H628" s="37" t="s">
        <v>702</v>
      </c>
      <c r="I628" s="36">
        <v>27</v>
      </c>
      <c r="J628" s="49">
        <v>11</v>
      </c>
      <c r="K628" s="49">
        <v>1</v>
      </c>
      <c r="L628" s="180" t="s">
        <v>472</v>
      </c>
      <c r="M628" s="181" t="s">
        <v>433</v>
      </c>
      <c r="N628" s="181" t="s">
        <v>463</v>
      </c>
      <c r="O628" s="181" t="s">
        <v>513</v>
      </c>
      <c r="P628" s="36"/>
      <c r="Q628" s="435">
        <f>Q629</f>
        <v>7.9</v>
      </c>
      <c r="R628" s="435">
        <f>R629</f>
        <v>7.9</v>
      </c>
    </row>
    <row r="629" spans="8:18" ht="47.25">
      <c r="H629" s="37" t="s">
        <v>224</v>
      </c>
      <c r="I629" s="36">
        <v>27</v>
      </c>
      <c r="J629" s="49">
        <v>11</v>
      </c>
      <c r="K629" s="49">
        <v>1</v>
      </c>
      <c r="L629" s="180" t="s">
        <v>472</v>
      </c>
      <c r="M629" s="181" t="s">
        <v>433</v>
      </c>
      <c r="N629" s="181" t="s">
        <v>468</v>
      </c>
      <c r="O629" s="181" t="s">
        <v>513</v>
      </c>
      <c r="P629" s="36"/>
      <c r="Q629" s="435">
        <f>Q631</f>
        <v>7.9</v>
      </c>
      <c r="R629" s="435">
        <f>R631</f>
        <v>7.9</v>
      </c>
    </row>
    <row r="630" spans="8:18" ht="18.75">
      <c r="H630" s="37" t="s">
        <v>209</v>
      </c>
      <c r="I630" s="36">
        <v>27</v>
      </c>
      <c r="J630" s="49">
        <v>11</v>
      </c>
      <c r="K630" s="49">
        <v>1</v>
      </c>
      <c r="L630" s="180" t="s">
        <v>472</v>
      </c>
      <c r="M630" s="181" t="s">
        <v>433</v>
      </c>
      <c r="N630" s="181" t="s">
        <v>468</v>
      </c>
      <c r="O630" s="181" t="s">
        <v>208</v>
      </c>
      <c r="P630" s="36"/>
      <c r="Q630" s="435">
        <f>Q631</f>
        <v>7.9</v>
      </c>
      <c r="R630" s="435">
        <f>R631</f>
        <v>7.9</v>
      </c>
    </row>
    <row r="631" spans="8:18" ht="18.75">
      <c r="H631" s="37" t="s">
        <v>613</v>
      </c>
      <c r="I631" s="36">
        <v>27</v>
      </c>
      <c r="J631" s="49">
        <v>11</v>
      </c>
      <c r="K631" s="49">
        <v>1</v>
      </c>
      <c r="L631" s="180" t="s">
        <v>472</v>
      </c>
      <c r="M631" s="181" t="s">
        <v>433</v>
      </c>
      <c r="N631" s="181" t="s">
        <v>468</v>
      </c>
      <c r="O631" s="181" t="s">
        <v>208</v>
      </c>
      <c r="P631" s="36">
        <v>610</v>
      </c>
      <c r="Q631" s="435">
        <v>7.9</v>
      </c>
      <c r="R631" s="435">
        <v>7.9</v>
      </c>
    </row>
    <row r="632" spans="8:18" ht="18.75" hidden="1">
      <c r="H632" s="189"/>
      <c r="I632" s="187"/>
      <c r="J632" s="185"/>
      <c r="K632" s="185"/>
      <c r="L632" s="191"/>
      <c r="M632" s="186"/>
      <c r="N632" s="186"/>
      <c r="O632" s="186"/>
      <c r="P632" s="187">
        <v>612</v>
      </c>
      <c r="Q632" s="437">
        <f>1.8+6.3</f>
        <v>8.1</v>
      </c>
      <c r="R632" s="435">
        <v>7.9</v>
      </c>
    </row>
    <row r="633" spans="8:18" ht="31.5">
      <c r="H633" s="30" t="s">
        <v>707</v>
      </c>
      <c r="I633" s="31">
        <v>27</v>
      </c>
      <c r="J633" s="32">
        <v>11</v>
      </c>
      <c r="K633" s="49">
        <v>1</v>
      </c>
      <c r="L633" s="180" t="s">
        <v>437</v>
      </c>
      <c r="M633" s="181" t="s">
        <v>433</v>
      </c>
      <c r="N633" s="181" t="s">
        <v>463</v>
      </c>
      <c r="O633" s="181" t="s">
        <v>513</v>
      </c>
      <c r="P633" s="31"/>
      <c r="Q633" s="435">
        <f>Q634+Q646+Q655</f>
        <v>13729.600000000002</v>
      </c>
      <c r="R633" s="435">
        <f>R634+R646+R655</f>
        <v>11704.400000000001</v>
      </c>
    </row>
    <row r="634" spans="8:18" ht="47.25" hidden="1">
      <c r="H634" s="47" t="s">
        <v>375</v>
      </c>
      <c r="I634" s="31">
        <v>27</v>
      </c>
      <c r="J634" s="32">
        <v>11</v>
      </c>
      <c r="K634" s="49">
        <v>1</v>
      </c>
      <c r="L634" s="180" t="s">
        <v>437</v>
      </c>
      <c r="M634" s="181" t="s">
        <v>433</v>
      </c>
      <c r="N634" s="181" t="s">
        <v>435</v>
      </c>
      <c r="O634" s="181" t="s">
        <v>513</v>
      </c>
      <c r="P634" s="31"/>
      <c r="Q634" s="435">
        <f>Q639+Q635</f>
        <v>0</v>
      </c>
      <c r="R634" s="435">
        <f>R639+R635</f>
        <v>0</v>
      </c>
    </row>
    <row r="635" spans="8:18" ht="18.75" hidden="1">
      <c r="H635" s="28" t="s">
        <v>243</v>
      </c>
      <c r="I635" s="36">
        <v>27</v>
      </c>
      <c r="J635" s="49">
        <v>11</v>
      </c>
      <c r="K635" s="49">
        <v>1</v>
      </c>
      <c r="L635" s="218" t="s">
        <v>437</v>
      </c>
      <c r="M635" s="219" t="s">
        <v>433</v>
      </c>
      <c r="N635" s="219" t="s">
        <v>435</v>
      </c>
      <c r="O635" s="219" t="s">
        <v>571</v>
      </c>
      <c r="P635" s="36"/>
      <c r="Q635" s="435">
        <f>Q637+Q636</f>
        <v>0</v>
      </c>
      <c r="R635" s="435">
        <f>R637+R636</f>
        <v>0</v>
      </c>
    </row>
    <row r="636" spans="8:18" ht="18.75" hidden="1">
      <c r="H636" s="454" t="s">
        <v>396</v>
      </c>
      <c r="I636" s="36">
        <v>27</v>
      </c>
      <c r="J636" s="49">
        <v>11</v>
      </c>
      <c r="K636" s="49">
        <v>1</v>
      </c>
      <c r="L636" s="218" t="s">
        <v>437</v>
      </c>
      <c r="M636" s="219" t="s">
        <v>433</v>
      </c>
      <c r="N636" s="219" t="s">
        <v>435</v>
      </c>
      <c r="O636" s="219" t="s">
        <v>571</v>
      </c>
      <c r="P636" s="36">
        <v>120</v>
      </c>
      <c r="Q636" s="435">
        <v>0</v>
      </c>
      <c r="R636" s="435">
        <v>0</v>
      </c>
    </row>
    <row r="637" spans="8:18" ht="18.75" hidden="1">
      <c r="H637" s="47" t="s">
        <v>611</v>
      </c>
      <c r="I637" s="36">
        <v>27</v>
      </c>
      <c r="J637" s="49">
        <v>11</v>
      </c>
      <c r="K637" s="49">
        <v>1</v>
      </c>
      <c r="L637" s="218" t="s">
        <v>437</v>
      </c>
      <c r="M637" s="219" t="s">
        <v>433</v>
      </c>
      <c r="N637" s="219" t="s">
        <v>435</v>
      </c>
      <c r="O637" s="219" t="s">
        <v>571</v>
      </c>
      <c r="P637" s="36">
        <v>240</v>
      </c>
      <c r="Q637" s="435">
        <f>Q638</f>
        <v>0</v>
      </c>
      <c r="R637" s="435">
        <f>R638</f>
        <v>0</v>
      </c>
    </row>
    <row r="638" spans="8:18" ht="18.75" hidden="1">
      <c r="H638" s="196"/>
      <c r="I638" s="187"/>
      <c r="J638" s="185"/>
      <c r="K638" s="185"/>
      <c r="L638" s="220"/>
      <c r="M638" s="221"/>
      <c r="N638" s="221"/>
      <c r="O638" s="221"/>
      <c r="P638" s="187">
        <v>244</v>
      </c>
      <c r="Q638" s="437">
        <v>0</v>
      </c>
      <c r="R638" s="435">
        <v>0</v>
      </c>
    </row>
    <row r="639" spans="8:18" ht="18.75" hidden="1">
      <c r="H639" s="28" t="s">
        <v>209</v>
      </c>
      <c r="I639" s="36">
        <v>27</v>
      </c>
      <c r="J639" s="49">
        <v>11</v>
      </c>
      <c r="K639" s="49">
        <v>1</v>
      </c>
      <c r="L639" s="218" t="s">
        <v>437</v>
      </c>
      <c r="M639" s="219" t="s">
        <v>433</v>
      </c>
      <c r="N639" s="219" t="s">
        <v>435</v>
      </c>
      <c r="O639" s="219" t="s">
        <v>208</v>
      </c>
      <c r="P639" s="36"/>
      <c r="Q639" s="435">
        <f>Q643+Q645+Q640</f>
        <v>0</v>
      </c>
      <c r="R639" s="435">
        <f>R643+R645+R640</f>
        <v>0</v>
      </c>
    </row>
    <row r="640" spans="8:18" ht="18.75" hidden="1">
      <c r="H640" s="67" t="s">
        <v>396</v>
      </c>
      <c r="I640" s="36">
        <v>27</v>
      </c>
      <c r="J640" s="49">
        <v>11</v>
      </c>
      <c r="K640" s="49">
        <v>1</v>
      </c>
      <c r="L640" s="218" t="s">
        <v>437</v>
      </c>
      <c r="M640" s="219" t="s">
        <v>433</v>
      </c>
      <c r="N640" s="219" t="s">
        <v>435</v>
      </c>
      <c r="O640" s="219" t="s">
        <v>208</v>
      </c>
      <c r="P640" s="36">
        <v>120</v>
      </c>
      <c r="Q640" s="435">
        <f>Q641</f>
        <v>0</v>
      </c>
      <c r="R640" s="435">
        <f>R641</f>
        <v>0</v>
      </c>
    </row>
    <row r="641" spans="8:18" ht="18.75" hidden="1">
      <c r="H641" s="232"/>
      <c r="I641" s="187"/>
      <c r="J641" s="185"/>
      <c r="K641" s="185"/>
      <c r="L641" s="220"/>
      <c r="M641" s="221"/>
      <c r="N641" s="221"/>
      <c r="O641" s="221"/>
      <c r="P641" s="187">
        <v>123</v>
      </c>
      <c r="Q641" s="437">
        <v>0</v>
      </c>
      <c r="R641" s="435">
        <v>0</v>
      </c>
    </row>
    <row r="642" spans="8:18" ht="18.75" hidden="1">
      <c r="H642" s="67" t="s">
        <v>611</v>
      </c>
      <c r="I642" s="36">
        <v>27</v>
      </c>
      <c r="J642" s="49">
        <v>11</v>
      </c>
      <c r="K642" s="49">
        <v>1</v>
      </c>
      <c r="L642" s="218" t="s">
        <v>437</v>
      </c>
      <c r="M642" s="219" t="s">
        <v>433</v>
      </c>
      <c r="N642" s="219" t="s">
        <v>435</v>
      </c>
      <c r="O642" s="219" t="s">
        <v>208</v>
      </c>
      <c r="P642" s="36">
        <v>240</v>
      </c>
      <c r="Q642" s="435">
        <f>Q643</f>
        <v>0</v>
      </c>
      <c r="R642" s="435">
        <f>R643</f>
        <v>0</v>
      </c>
    </row>
    <row r="643" spans="8:18" ht="18.75" hidden="1">
      <c r="H643" s="189" t="s">
        <v>562</v>
      </c>
      <c r="I643" s="187">
        <v>27</v>
      </c>
      <c r="J643" s="185">
        <v>11</v>
      </c>
      <c r="K643" s="185">
        <v>1</v>
      </c>
      <c r="L643" s="220" t="s">
        <v>437</v>
      </c>
      <c r="M643" s="221" t="s">
        <v>433</v>
      </c>
      <c r="N643" s="221" t="s">
        <v>435</v>
      </c>
      <c r="O643" s="221" t="s">
        <v>208</v>
      </c>
      <c r="P643" s="187">
        <v>244</v>
      </c>
      <c r="Q643" s="437">
        <v>0</v>
      </c>
      <c r="R643" s="435">
        <v>0</v>
      </c>
    </row>
    <row r="644" spans="8:18" ht="18.75" hidden="1">
      <c r="H644" s="37" t="s">
        <v>613</v>
      </c>
      <c r="I644" s="36">
        <v>27</v>
      </c>
      <c r="J644" s="49">
        <v>11</v>
      </c>
      <c r="K644" s="49">
        <v>1</v>
      </c>
      <c r="L644" s="218" t="s">
        <v>437</v>
      </c>
      <c r="M644" s="219" t="s">
        <v>433</v>
      </c>
      <c r="N644" s="219" t="s">
        <v>435</v>
      </c>
      <c r="O644" s="219" t="s">
        <v>208</v>
      </c>
      <c r="P644" s="36">
        <v>610</v>
      </c>
      <c r="Q644" s="435">
        <f>Q645</f>
        <v>0</v>
      </c>
      <c r="R644" s="435">
        <f>R645</f>
        <v>0</v>
      </c>
    </row>
    <row r="645" spans="8:18" ht="18.75" hidden="1">
      <c r="H645" s="189" t="s">
        <v>415</v>
      </c>
      <c r="I645" s="183">
        <v>27</v>
      </c>
      <c r="J645" s="190">
        <v>11</v>
      </c>
      <c r="K645" s="185">
        <v>1</v>
      </c>
      <c r="L645" s="220" t="s">
        <v>437</v>
      </c>
      <c r="M645" s="221" t="s">
        <v>433</v>
      </c>
      <c r="N645" s="221" t="s">
        <v>435</v>
      </c>
      <c r="O645" s="221" t="s">
        <v>208</v>
      </c>
      <c r="P645" s="187">
        <v>612</v>
      </c>
      <c r="Q645" s="437">
        <v>0</v>
      </c>
      <c r="R645" s="435">
        <v>0</v>
      </c>
    </row>
    <row r="646" spans="8:18" ht="18.75">
      <c r="H646" s="37" t="s">
        <v>211</v>
      </c>
      <c r="I646" s="36">
        <v>27</v>
      </c>
      <c r="J646" s="49">
        <v>11</v>
      </c>
      <c r="K646" s="49">
        <v>1</v>
      </c>
      <c r="L646" s="218" t="s">
        <v>437</v>
      </c>
      <c r="M646" s="219" t="s">
        <v>433</v>
      </c>
      <c r="N646" s="219" t="s">
        <v>472</v>
      </c>
      <c r="O646" s="219" t="s">
        <v>513</v>
      </c>
      <c r="P646" s="36"/>
      <c r="Q646" s="435">
        <f>Q649+Q647+Q653</f>
        <v>6956.800000000001</v>
      </c>
      <c r="R646" s="435">
        <f>R649+R647+R653</f>
        <v>6956.800000000001</v>
      </c>
    </row>
    <row r="647" spans="8:18" ht="18.75" hidden="1">
      <c r="H647" s="37" t="s">
        <v>243</v>
      </c>
      <c r="I647" s="36">
        <v>27</v>
      </c>
      <c r="J647" s="49">
        <v>11</v>
      </c>
      <c r="K647" s="49">
        <v>1</v>
      </c>
      <c r="L647" s="218" t="s">
        <v>437</v>
      </c>
      <c r="M647" s="219" t="s">
        <v>433</v>
      </c>
      <c r="N647" s="219" t="s">
        <v>472</v>
      </c>
      <c r="O647" s="219" t="s">
        <v>571</v>
      </c>
      <c r="P647" s="36"/>
      <c r="Q647" s="435">
        <f>Q648</f>
        <v>0</v>
      </c>
      <c r="R647" s="435">
        <f>R648</f>
        <v>0</v>
      </c>
    </row>
    <row r="648" spans="8:18" ht="18.75" hidden="1">
      <c r="H648" s="37" t="s">
        <v>611</v>
      </c>
      <c r="I648" s="36">
        <v>27</v>
      </c>
      <c r="J648" s="49">
        <v>11</v>
      </c>
      <c r="K648" s="49">
        <v>1</v>
      </c>
      <c r="L648" s="218" t="s">
        <v>437</v>
      </c>
      <c r="M648" s="219" t="s">
        <v>433</v>
      </c>
      <c r="N648" s="219" t="s">
        <v>472</v>
      </c>
      <c r="O648" s="219" t="s">
        <v>571</v>
      </c>
      <c r="P648" s="36">
        <v>240</v>
      </c>
      <c r="Q648" s="435">
        <v>0</v>
      </c>
      <c r="R648" s="435">
        <v>0</v>
      </c>
    </row>
    <row r="649" spans="8:18" ht="18.75">
      <c r="H649" s="37" t="s">
        <v>209</v>
      </c>
      <c r="I649" s="36">
        <v>27</v>
      </c>
      <c r="J649" s="49">
        <v>11</v>
      </c>
      <c r="K649" s="49">
        <v>1</v>
      </c>
      <c r="L649" s="218" t="s">
        <v>437</v>
      </c>
      <c r="M649" s="219" t="s">
        <v>433</v>
      </c>
      <c r="N649" s="219" t="s">
        <v>472</v>
      </c>
      <c r="O649" s="219" t="s">
        <v>208</v>
      </c>
      <c r="P649" s="36"/>
      <c r="Q649" s="435">
        <f>Q651+Q652</f>
        <v>6082.700000000001</v>
      </c>
      <c r="R649" s="435">
        <f>R651+R652</f>
        <v>6082.700000000001</v>
      </c>
    </row>
    <row r="650" spans="8:18" ht="18.75">
      <c r="H650" s="37" t="s">
        <v>613</v>
      </c>
      <c r="I650" s="36">
        <v>27</v>
      </c>
      <c r="J650" s="49">
        <v>11</v>
      </c>
      <c r="K650" s="49">
        <v>1</v>
      </c>
      <c r="L650" s="218" t="s">
        <v>437</v>
      </c>
      <c r="M650" s="219" t="s">
        <v>433</v>
      </c>
      <c r="N650" s="219" t="s">
        <v>472</v>
      </c>
      <c r="O650" s="219" t="s">
        <v>208</v>
      </c>
      <c r="P650" s="36">
        <v>610</v>
      </c>
      <c r="Q650" s="435">
        <f>Q651+Q652</f>
        <v>6082.700000000001</v>
      </c>
      <c r="R650" s="435">
        <f>R651+R652</f>
        <v>6082.700000000001</v>
      </c>
    </row>
    <row r="651" spans="8:18" ht="47.25" hidden="1">
      <c r="H651" s="189" t="s">
        <v>412</v>
      </c>
      <c r="I651" s="187">
        <v>27</v>
      </c>
      <c r="J651" s="185">
        <v>11</v>
      </c>
      <c r="K651" s="185">
        <v>1</v>
      </c>
      <c r="L651" s="220" t="s">
        <v>437</v>
      </c>
      <c r="M651" s="221" t="s">
        <v>433</v>
      </c>
      <c r="N651" s="221" t="s">
        <v>472</v>
      </c>
      <c r="O651" s="221" t="s">
        <v>208</v>
      </c>
      <c r="P651" s="187">
        <v>611</v>
      </c>
      <c r="Q651" s="437">
        <f>5752.1-26.2+11.3+19+52</f>
        <v>5808.200000000001</v>
      </c>
      <c r="R651" s="435">
        <f>5752.1-26.2+11.3+19+52</f>
        <v>5808.200000000001</v>
      </c>
    </row>
    <row r="652" spans="8:18" ht="18.75" hidden="1">
      <c r="H652" s="189"/>
      <c r="I652" s="187"/>
      <c r="J652" s="185"/>
      <c r="K652" s="185"/>
      <c r="L652" s="220"/>
      <c r="M652" s="221"/>
      <c r="N652" s="221"/>
      <c r="O652" s="221"/>
      <c r="P652" s="187">
        <v>612</v>
      </c>
      <c r="Q652" s="437">
        <f>300-25.5</f>
        <v>274.5</v>
      </c>
      <c r="R652" s="435">
        <f>300-25.5</f>
        <v>274.5</v>
      </c>
    </row>
    <row r="653" spans="8:18" ht="18.75">
      <c r="H653" s="37" t="s">
        <v>38</v>
      </c>
      <c r="I653" s="36">
        <v>27</v>
      </c>
      <c r="J653" s="49">
        <v>11</v>
      </c>
      <c r="K653" s="49">
        <v>1</v>
      </c>
      <c r="L653" s="218" t="s">
        <v>437</v>
      </c>
      <c r="M653" s="219" t="s">
        <v>433</v>
      </c>
      <c r="N653" s="219" t="s">
        <v>472</v>
      </c>
      <c r="O653" s="219" t="s">
        <v>39</v>
      </c>
      <c r="P653" s="36"/>
      <c r="Q653" s="435">
        <f>Q654</f>
        <v>874.1</v>
      </c>
      <c r="R653" s="435">
        <f>R654</f>
        <v>874.1</v>
      </c>
    </row>
    <row r="654" spans="8:18" ht="18.75">
      <c r="H654" s="37" t="s">
        <v>613</v>
      </c>
      <c r="I654" s="36">
        <v>27</v>
      </c>
      <c r="J654" s="49">
        <v>11</v>
      </c>
      <c r="K654" s="49">
        <v>1</v>
      </c>
      <c r="L654" s="218" t="s">
        <v>437</v>
      </c>
      <c r="M654" s="219" t="s">
        <v>433</v>
      </c>
      <c r="N654" s="219" t="s">
        <v>472</v>
      </c>
      <c r="O654" s="219" t="s">
        <v>39</v>
      </c>
      <c r="P654" s="36">
        <v>610</v>
      </c>
      <c r="Q654" s="435">
        <f>847.9+26.2</f>
        <v>874.1</v>
      </c>
      <c r="R654" s="435">
        <f>847.9+26.2</f>
        <v>874.1</v>
      </c>
    </row>
    <row r="655" spans="8:18" ht="31.5">
      <c r="H655" s="37" t="s">
        <v>210</v>
      </c>
      <c r="I655" s="36">
        <v>27</v>
      </c>
      <c r="J655" s="49">
        <v>11</v>
      </c>
      <c r="K655" s="49">
        <v>1</v>
      </c>
      <c r="L655" s="218" t="s">
        <v>437</v>
      </c>
      <c r="M655" s="219" t="s">
        <v>433</v>
      </c>
      <c r="N655" s="219" t="s">
        <v>473</v>
      </c>
      <c r="O655" s="219" t="s">
        <v>513</v>
      </c>
      <c r="P655" s="36"/>
      <c r="Q655" s="435">
        <f>Q656+Q661+Q659</f>
        <v>6772.800000000001</v>
      </c>
      <c r="R655" s="435">
        <f>R656+R661+R659</f>
        <v>4747.599999999999</v>
      </c>
    </row>
    <row r="656" spans="8:18" ht="18.75" hidden="1">
      <c r="H656" s="37" t="s">
        <v>209</v>
      </c>
      <c r="I656" s="36">
        <v>27</v>
      </c>
      <c r="J656" s="49">
        <v>11</v>
      </c>
      <c r="K656" s="49">
        <v>1</v>
      </c>
      <c r="L656" s="218" t="s">
        <v>437</v>
      </c>
      <c r="M656" s="219" t="s">
        <v>433</v>
      </c>
      <c r="N656" s="219" t="s">
        <v>473</v>
      </c>
      <c r="O656" s="219" t="s">
        <v>208</v>
      </c>
      <c r="P656" s="36"/>
      <c r="Q656" s="435">
        <f>Q658</f>
        <v>0</v>
      </c>
      <c r="R656" s="435">
        <f>R658</f>
        <v>0</v>
      </c>
    </row>
    <row r="657" spans="8:18" ht="18.75" hidden="1">
      <c r="H657" s="37" t="s">
        <v>613</v>
      </c>
      <c r="I657" s="36">
        <v>27</v>
      </c>
      <c r="J657" s="49">
        <v>11</v>
      </c>
      <c r="K657" s="49">
        <v>1</v>
      </c>
      <c r="L657" s="218" t="s">
        <v>437</v>
      </c>
      <c r="M657" s="219" t="s">
        <v>433</v>
      </c>
      <c r="N657" s="219" t="s">
        <v>473</v>
      </c>
      <c r="O657" s="219" t="s">
        <v>208</v>
      </c>
      <c r="P657" s="36">
        <v>610</v>
      </c>
      <c r="Q657" s="435">
        <f>Q658</f>
        <v>0</v>
      </c>
      <c r="R657" s="435">
        <f>R658</f>
        <v>0</v>
      </c>
    </row>
    <row r="658" spans="8:18" ht="18.75" hidden="1">
      <c r="H658" s="189" t="s">
        <v>415</v>
      </c>
      <c r="I658" s="187">
        <v>27</v>
      </c>
      <c r="J658" s="185">
        <v>11</v>
      </c>
      <c r="K658" s="185">
        <v>1</v>
      </c>
      <c r="L658" s="220" t="s">
        <v>437</v>
      </c>
      <c r="M658" s="221" t="s">
        <v>433</v>
      </c>
      <c r="N658" s="221" t="s">
        <v>473</v>
      </c>
      <c r="O658" s="221" t="s">
        <v>208</v>
      </c>
      <c r="P658" s="187">
        <v>612</v>
      </c>
      <c r="Q658" s="437">
        <v>0</v>
      </c>
      <c r="R658" s="435">
        <v>0</v>
      </c>
    </row>
    <row r="659" spans="8:18" ht="47.25">
      <c r="H659" s="207" t="s">
        <v>32</v>
      </c>
      <c r="I659" s="22">
        <v>27</v>
      </c>
      <c r="J659" s="23">
        <v>11</v>
      </c>
      <c r="K659" s="23">
        <v>1</v>
      </c>
      <c r="L659" s="519" t="s">
        <v>437</v>
      </c>
      <c r="M659" s="520" t="s">
        <v>433</v>
      </c>
      <c r="N659" s="520" t="s">
        <v>473</v>
      </c>
      <c r="O659" s="520" t="s">
        <v>33</v>
      </c>
      <c r="P659" s="22"/>
      <c r="Q659" s="436">
        <f>Q660</f>
        <v>169.89999999999998</v>
      </c>
      <c r="R659" s="435">
        <f>R660</f>
        <v>168.2</v>
      </c>
    </row>
    <row r="660" spans="8:18" ht="18.75">
      <c r="H660" s="207" t="s">
        <v>613</v>
      </c>
      <c r="I660" s="22">
        <v>27</v>
      </c>
      <c r="J660" s="23">
        <v>11</v>
      </c>
      <c r="K660" s="23">
        <v>1</v>
      </c>
      <c r="L660" s="519" t="s">
        <v>437</v>
      </c>
      <c r="M660" s="520" t="s">
        <v>433</v>
      </c>
      <c r="N660" s="520" t="s">
        <v>473</v>
      </c>
      <c r="O660" s="520" t="s">
        <v>33</v>
      </c>
      <c r="P660" s="22">
        <v>610</v>
      </c>
      <c r="Q660" s="436">
        <f>160+1305.3-970.3-325.1</f>
        <v>169.89999999999998</v>
      </c>
      <c r="R660" s="435">
        <v>168.2</v>
      </c>
    </row>
    <row r="661" spans="8:18" ht="47.25">
      <c r="H661" s="37" t="s">
        <v>904</v>
      </c>
      <c r="I661" s="36">
        <v>27</v>
      </c>
      <c r="J661" s="49">
        <v>11</v>
      </c>
      <c r="K661" s="49">
        <v>1</v>
      </c>
      <c r="L661" s="218" t="s">
        <v>437</v>
      </c>
      <c r="M661" s="219" t="s">
        <v>433</v>
      </c>
      <c r="N661" s="219" t="s">
        <v>473</v>
      </c>
      <c r="O661" s="219" t="s">
        <v>905</v>
      </c>
      <c r="P661" s="36"/>
      <c r="Q661" s="435">
        <f>Q662</f>
        <v>6602.9000000000015</v>
      </c>
      <c r="R661" s="435">
        <f>R662</f>
        <v>4579.4</v>
      </c>
    </row>
    <row r="662" spans="8:18" ht="18.75">
      <c r="H662" s="37" t="s">
        <v>613</v>
      </c>
      <c r="I662" s="36">
        <v>27</v>
      </c>
      <c r="J662" s="49">
        <v>11</v>
      </c>
      <c r="K662" s="49">
        <v>1</v>
      </c>
      <c r="L662" s="218" t="s">
        <v>437</v>
      </c>
      <c r="M662" s="219" t="s">
        <v>433</v>
      </c>
      <c r="N662" s="219" t="s">
        <v>473</v>
      </c>
      <c r="O662" s="219" t="s">
        <v>905</v>
      </c>
      <c r="P662" s="36">
        <v>610</v>
      </c>
      <c r="Q662" s="435">
        <f>3159.6+22284.4+25.5-18866.6</f>
        <v>6602.9000000000015</v>
      </c>
      <c r="R662" s="435">
        <v>4579.4</v>
      </c>
    </row>
    <row r="663" spans="8:18" ht="18.75" hidden="1">
      <c r="H663" s="37" t="s">
        <v>209</v>
      </c>
      <c r="I663" s="36">
        <v>27</v>
      </c>
      <c r="J663" s="49">
        <v>11</v>
      </c>
      <c r="K663" s="49">
        <v>1</v>
      </c>
      <c r="L663" s="218" t="s">
        <v>460</v>
      </c>
      <c r="M663" s="219" t="s">
        <v>433</v>
      </c>
      <c r="N663" s="219" t="s">
        <v>463</v>
      </c>
      <c r="O663" s="219" t="s">
        <v>208</v>
      </c>
      <c r="P663" s="36"/>
      <c r="Q663" s="435">
        <v>0</v>
      </c>
      <c r="R663" s="435">
        <v>0</v>
      </c>
    </row>
    <row r="664" spans="8:18" ht="18.75" hidden="1">
      <c r="H664" s="37" t="s">
        <v>613</v>
      </c>
      <c r="I664" s="36">
        <v>27</v>
      </c>
      <c r="J664" s="49">
        <v>11</v>
      </c>
      <c r="K664" s="49">
        <v>1</v>
      </c>
      <c r="L664" s="218" t="s">
        <v>460</v>
      </c>
      <c r="M664" s="219" t="s">
        <v>433</v>
      </c>
      <c r="N664" s="219" t="s">
        <v>463</v>
      </c>
      <c r="O664" s="219" t="s">
        <v>208</v>
      </c>
      <c r="P664" s="36">
        <v>610</v>
      </c>
      <c r="Q664" s="435">
        <v>0</v>
      </c>
      <c r="R664" s="435">
        <v>0</v>
      </c>
    </row>
    <row r="665" spans="8:18" ht="18.75" hidden="1">
      <c r="H665" s="37" t="s">
        <v>38</v>
      </c>
      <c r="I665" s="36">
        <v>27</v>
      </c>
      <c r="J665" s="49">
        <v>11</v>
      </c>
      <c r="K665" s="49">
        <v>1</v>
      </c>
      <c r="L665" s="218" t="s">
        <v>460</v>
      </c>
      <c r="M665" s="219" t="s">
        <v>433</v>
      </c>
      <c r="N665" s="219" t="s">
        <v>463</v>
      </c>
      <c r="O665" s="219" t="s">
        <v>39</v>
      </c>
      <c r="P665" s="36"/>
      <c r="Q665" s="435">
        <f>Q666</f>
        <v>0</v>
      </c>
      <c r="R665" s="435">
        <f>R666</f>
        <v>0</v>
      </c>
    </row>
    <row r="666" spans="8:18" ht="18.75" hidden="1">
      <c r="H666" s="37" t="s">
        <v>613</v>
      </c>
      <c r="I666" s="36">
        <v>27</v>
      </c>
      <c r="J666" s="49">
        <v>11</v>
      </c>
      <c r="K666" s="49">
        <v>1</v>
      </c>
      <c r="L666" s="218" t="s">
        <v>460</v>
      </c>
      <c r="M666" s="219" t="s">
        <v>433</v>
      </c>
      <c r="N666" s="219" t="s">
        <v>463</v>
      </c>
      <c r="O666" s="219" t="s">
        <v>39</v>
      </c>
      <c r="P666" s="36">
        <v>610</v>
      </c>
      <c r="Q666" s="435">
        <v>0</v>
      </c>
      <c r="R666" s="435">
        <v>0</v>
      </c>
    </row>
    <row r="667" spans="8:18" ht="18.75">
      <c r="H667" s="106" t="s">
        <v>741</v>
      </c>
      <c r="I667" s="42">
        <v>28</v>
      </c>
      <c r="J667" s="46"/>
      <c r="K667" s="46"/>
      <c r="L667" s="293"/>
      <c r="M667" s="294"/>
      <c r="N667" s="294"/>
      <c r="O667" s="294"/>
      <c r="P667" s="42"/>
      <c r="Q667" s="432">
        <f>Q668+Q707</f>
        <v>4810.599999999999</v>
      </c>
      <c r="R667" s="432">
        <f>R668+R707</f>
        <v>4556.3</v>
      </c>
    </row>
    <row r="668" spans="8:18" ht="19.5">
      <c r="H668" s="267" t="s">
        <v>401</v>
      </c>
      <c r="I668" s="268">
        <v>28</v>
      </c>
      <c r="J668" s="269">
        <v>1</v>
      </c>
      <c r="K668" s="269">
        <v>0</v>
      </c>
      <c r="L668" s="332"/>
      <c r="M668" s="333"/>
      <c r="N668" s="333"/>
      <c r="O668" s="333"/>
      <c r="P668" s="268"/>
      <c r="Q668" s="433">
        <f>Q669+Q679+Q694</f>
        <v>4738.599999999999</v>
      </c>
      <c r="R668" s="433">
        <f>R669+R679+R694</f>
        <v>4511.3</v>
      </c>
    </row>
    <row r="669" spans="8:18" ht="31.5">
      <c r="H669" s="267" t="s">
        <v>442</v>
      </c>
      <c r="I669" s="268">
        <v>28</v>
      </c>
      <c r="J669" s="269">
        <v>1</v>
      </c>
      <c r="K669" s="269">
        <v>2</v>
      </c>
      <c r="L669" s="332"/>
      <c r="M669" s="333"/>
      <c r="N669" s="333"/>
      <c r="O669" s="333"/>
      <c r="P669" s="268"/>
      <c r="Q669" s="433">
        <f>Q671+Q677</f>
        <v>2178.2999999999997</v>
      </c>
      <c r="R669" s="433">
        <f>R671+R677</f>
        <v>2128</v>
      </c>
    </row>
    <row r="670" spans="8:18" ht="18.75">
      <c r="H670" s="37" t="s">
        <v>461</v>
      </c>
      <c r="I670" s="36">
        <v>28</v>
      </c>
      <c r="J670" s="49">
        <v>1</v>
      </c>
      <c r="K670" s="49">
        <v>2</v>
      </c>
      <c r="L670" s="49" t="s">
        <v>462</v>
      </c>
      <c r="M670" s="181" t="s">
        <v>433</v>
      </c>
      <c r="N670" s="181" t="s">
        <v>463</v>
      </c>
      <c r="O670" s="181" t="s">
        <v>513</v>
      </c>
      <c r="P670" s="36" t="s">
        <v>397</v>
      </c>
      <c r="Q670" s="435">
        <f>Q671+Q677</f>
        <v>2178.2999999999997</v>
      </c>
      <c r="R670" s="435">
        <f>R671+R677</f>
        <v>2128</v>
      </c>
    </row>
    <row r="671" spans="8:18" ht="18.75">
      <c r="H671" s="37" t="s">
        <v>742</v>
      </c>
      <c r="I671" s="36">
        <v>28</v>
      </c>
      <c r="J671" s="49">
        <v>1</v>
      </c>
      <c r="K671" s="49">
        <v>2</v>
      </c>
      <c r="L671" s="218" t="s">
        <v>462</v>
      </c>
      <c r="M671" s="219" t="s">
        <v>433</v>
      </c>
      <c r="N671" s="219" t="s">
        <v>463</v>
      </c>
      <c r="O671" s="219" t="s">
        <v>571</v>
      </c>
      <c r="P671" s="36"/>
      <c r="Q671" s="435">
        <f>Q672+Q676</f>
        <v>2157.7999999999997</v>
      </c>
      <c r="R671" s="435">
        <f>R672+R676</f>
        <v>2107.5</v>
      </c>
    </row>
    <row r="672" spans="8:18" ht="18.75">
      <c r="H672" s="37" t="s">
        <v>396</v>
      </c>
      <c r="I672" s="36">
        <v>28</v>
      </c>
      <c r="J672" s="49">
        <v>1</v>
      </c>
      <c r="K672" s="49">
        <v>2</v>
      </c>
      <c r="L672" s="218" t="s">
        <v>462</v>
      </c>
      <c r="M672" s="219" t="s">
        <v>433</v>
      </c>
      <c r="N672" s="219" t="s">
        <v>463</v>
      </c>
      <c r="O672" s="219" t="s">
        <v>571</v>
      </c>
      <c r="P672" s="36">
        <v>120</v>
      </c>
      <c r="Q672" s="435">
        <f>SUM(Q673:Q675)</f>
        <v>2146.1</v>
      </c>
      <c r="R672" s="435">
        <v>2095.8</v>
      </c>
    </row>
    <row r="673" spans="8:18" ht="18.75" hidden="1">
      <c r="H673" s="189"/>
      <c r="I673" s="187"/>
      <c r="J673" s="185"/>
      <c r="K673" s="185"/>
      <c r="L673" s="220"/>
      <c r="M673" s="221"/>
      <c r="N673" s="221"/>
      <c r="O673" s="221"/>
      <c r="P673" s="187">
        <v>121</v>
      </c>
      <c r="Q673" s="437">
        <f>1162.9-35+150.3+342.3</f>
        <v>1620.5</v>
      </c>
      <c r="R673" s="435">
        <f>1162.9-35+150.3+342.3</f>
        <v>1620.5</v>
      </c>
    </row>
    <row r="674" spans="8:18" ht="18.75" hidden="1">
      <c r="H674" s="189"/>
      <c r="I674" s="187"/>
      <c r="J674" s="185"/>
      <c r="K674" s="185"/>
      <c r="L674" s="220"/>
      <c r="M674" s="221"/>
      <c r="N674" s="221"/>
      <c r="O674" s="221"/>
      <c r="P674" s="187">
        <v>122</v>
      </c>
      <c r="Q674" s="437">
        <v>67.6</v>
      </c>
      <c r="R674" s="435">
        <v>67.6</v>
      </c>
    </row>
    <row r="675" spans="8:18" ht="18.75" hidden="1">
      <c r="H675" s="189"/>
      <c r="I675" s="187"/>
      <c r="J675" s="185"/>
      <c r="K675" s="185"/>
      <c r="L675" s="220"/>
      <c r="M675" s="221"/>
      <c r="N675" s="221"/>
      <c r="O675" s="221"/>
      <c r="P675" s="187">
        <v>129</v>
      </c>
      <c r="Q675" s="437">
        <v>458</v>
      </c>
      <c r="R675" s="619">
        <v>407.7</v>
      </c>
    </row>
    <row r="676" spans="8:18" ht="18.75">
      <c r="H676" s="207" t="s">
        <v>611</v>
      </c>
      <c r="I676" s="22">
        <v>28</v>
      </c>
      <c r="J676" s="23">
        <v>1</v>
      </c>
      <c r="K676" s="23">
        <v>2</v>
      </c>
      <c r="L676" s="519" t="s">
        <v>462</v>
      </c>
      <c r="M676" s="520" t="s">
        <v>433</v>
      </c>
      <c r="N676" s="520" t="s">
        <v>463</v>
      </c>
      <c r="O676" s="520" t="s">
        <v>571</v>
      </c>
      <c r="P676" s="22">
        <v>240</v>
      </c>
      <c r="Q676" s="436">
        <v>11.7</v>
      </c>
      <c r="R676" s="435">
        <v>11.7</v>
      </c>
    </row>
    <row r="677" spans="8:18" ht="47.25">
      <c r="H677" s="37" t="s">
        <v>29</v>
      </c>
      <c r="I677" s="36">
        <v>28</v>
      </c>
      <c r="J677" s="49">
        <v>1</v>
      </c>
      <c r="K677" s="49">
        <v>2</v>
      </c>
      <c r="L677" s="218" t="s">
        <v>462</v>
      </c>
      <c r="M677" s="219" t="s">
        <v>433</v>
      </c>
      <c r="N677" s="219" t="s">
        <v>463</v>
      </c>
      <c r="O677" s="219" t="s">
        <v>30</v>
      </c>
      <c r="P677" s="36"/>
      <c r="Q677" s="435">
        <f>Q678</f>
        <v>20.5</v>
      </c>
      <c r="R677" s="435">
        <f>R678</f>
        <v>20.5</v>
      </c>
    </row>
    <row r="678" spans="8:18" ht="18.75">
      <c r="H678" s="37" t="s">
        <v>396</v>
      </c>
      <c r="I678" s="36">
        <v>28</v>
      </c>
      <c r="J678" s="49">
        <v>1</v>
      </c>
      <c r="K678" s="49">
        <v>2</v>
      </c>
      <c r="L678" s="218" t="s">
        <v>462</v>
      </c>
      <c r="M678" s="219" t="s">
        <v>433</v>
      </c>
      <c r="N678" s="219" t="s">
        <v>463</v>
      </c>
      <c r="O678" s="219" t="s">
        <v>30</v>
      </c>
      <c r="P678" s="36">
        <v>120</v>
      </c>
      <c r="Q678" s="435">
        <v>20.5</v>
      </c>
      <c r="R678" s="435">
        <v>20.5</v>
      </c>
    </row>
    <row r="679" spans="8:18" ht="31.5">
      <c r="H679" s="267" t="s">
        <v>339</v>
      </c>
      <c r="I679" s="268">
        <v>28</v>
      </c>
      <c r="J679" s="269">
        <v>1</v>
      </c>
      <c r="K679" s="269">
        <v>3</v>
      </c>
      <c r="L679" s="332"/>
      <c r="M679" s="333"/>
      <c r="N679" s="333"/>
      <c r="O679" s="333"/>
      <c r="P679" s="268"/>
      <c r="Q679" s="433">
        <f>Q680</f>
        <v>2343.1</v>
      </c>
      <c r="R679" s="433">
        <f>R680</f>
        <v>2186.1</v>
      </c>
    </row>
    <row r="680" spans="8:18" ht="19.5">
      <c r="H680" s="37" t="s">
        <v>461</v>
      </c>
      <c r="I680" s="36">
        <v>28</v>
      </c>
      <c r="J680" s="49">
        <v>1</v>
      </c>
      <c r="K680" s="49">
        <v>3</v>
      </c>
      <c r="L680" s="49" t="s">
        <v>462</v>
      </c>
      <c r="M680" s="181" t="s">
        <v>433</v>
      </c>
      <c r="N680" s="181" t="s">
        <v>463</v>
      </c>
      <c r="O680" s="181" t="s">
        <v>513</v>
      </c>
      <c r="P680" s="268"/>
      <c r="Q680" s="433">
        <f>Q681+Q691</f>
        <v>2343.1</v>
      </c>
      <c r="R680" s="433">
        <f>R681+R691</f>
        <v>2186.1</v>
      </c>
    </row>
    <row r="681" spans="8:18" ht="18.75">
      <c r="H681" s="37" t="s">
        <v>742</v>
      </c>
      <c r="I681" s="36">
        <v>28</v>
      </c>
      <c r="J681" s="49">
        <v>1</v>
      </c>
      <c r="K681" s="49">
        <v>3</v>
      </c>
      <c r="L681" s="218" t="s">
        <v>462</v>
      </c>
      <c r="M681" s="219" t="s">
        <v>433</v>
      </c>
      <c r="N681" s="219" t="s">
        <v>463</v>
      </c>
      <c r="O681" s="219" t="s">
        <v>571</v>
      </c>
      <c r="P681" s="36"/>
      <c r="Q681" s="435">
        <f>Q682+Q687+Q690</f>
        <v>2335.5</v>
      </c>
      <c r="R681" s="435">
        <f>R682+R687+R690</f>
        <v>2178.5</v>
      </c>
    </row>
    <row r="682" spans="8:18" ht="18.75">
      <c r="H682" s="37" t="s">
        <v>396</v>
      </c>
      <c r="I682" s="36">
        <v>28</v>
      </c>
      <c r="J682" s="49">
        <v>1</v>
      </c>
      <c r="K682" s="49">
        <v>3</v>
      </c>
      <c r="L682" s="218" t="s">
        <v>462</v>
      </c>
      <c r="M682" s="219" t="s">
        <v>433</v>
      </c>
      <c r="N682" s="219" t="s">
        <v>463</v>
      </c>
      <c r="O682" s="219" t="s">
        <v>571</v>
      </c>
      <c r="P682" s="36">
        <v>120</v>
      </c>
      <c r="Q682" s="435">
        <f>SUM(Q683:Q686)</f>
        <v>1473.8</v>
      </c>
      <c r="R682" s="435">
        <v>1376.7</v>
      </c>
    </row>
    <row r="683" spans="8:18" ht="18.75" hidden="1">
      <c r="H683" s="189"/>
      <c r="I683" s="187"/>
      <c r="J683" s="185"/>
      <c r="K683" s="185"/>
      <c r="L683" s="220"/>
      <c r="M683" s="221"/>
      <c r="N683" s="221"/>
      <c r="O683" s="221"/>
      <c r="P683" s="187">
        <v>121</v>
      </c>
      <c r="Q683" s="437">
        <f>775+71.6+178.8+0.1</f>
        <v>1025.5</v>
      </c>
      <c r="R683" s="435">
        <f>775+71.6+178.8+0.1</f>
        <v>1025.5</v>
      </c>
    </row>
    <row r="684" spans="8:18" ht="18.75" hidden="1">
      <c r="H684" s="189"/>
      <c r="I684" s="187"/>
      <c r="J684" s="185"/>
      <c r="K684" s="185"/>
      <c r="L684" s="220"/>
      <c r="M684" s="221"/>
      <c r="N684" s="221"/>
      <c r="O684" s="221"/>
      <c r="P684" s="187">
        <v>122</v>
      </c>
      <c r="Q684" s="437">
        <v>84.1</v>
      </c>
      <c r="R684" s="435">
        <v>84.1</v>
      </c>
    </row>
    <row r="685" spans="8:18" ht="18.75" hidden="1">
      <c r="H685" s="189"/>
      <c r="I685" s="187"/>
      <c r="J685" s="185"/>
      <c r="K685" s="185"/>
      <c r="L685" s="220"/>
      <c r="M685" s="221"/>
      <c r="N685" s="221"/>
      <c r="O685" s="221"/>
      <c r="P685" s="187">
        <v>123</v>
      </c>
      <c r="Q685" s="437">
        <v>30</v>
      </c>
      <c r="R685" s="435">
        <v>30</v>
      </c>
    </row>
    <row r="686" spans="8:18" ht="18.75" hidden="1">
      <c r="H686" s="189"/>
      <c r="I686" s="187"/>
      <c r="J686" s="185"/>
      <c r="K686" s="185"/>
      <c r="L686" s="220"/>
      <c r="M686" s="221"/>
      <c r="N686" s="221"/>
      <c r="O686" s="221"/>
      <c r="P686" s="187">
        <v>129</v>
      </c>
      <c r="Q686" s="437">
        <v>334.2</v>
      </c>
      <c r="R686" s="435">
        <v>237.1</v>
      </c>
    </row>
    <row r="687" spans="8:18" ht="18.75">
      <c r="H687" s="37" t="s">
        <v>611</v>
      </c>
      <c r="I687" s="36">
        <v>28</v>
      </c>
      <c r="J687" s="49">
        <v>1</v>
      </c>
      <c r="K687" s="49">
        <v>3</v>
      </c>
      <c r="L687" s="218" t="s">
        <v>462</v>
      </c>
      <c r="M687" s="219" t="s">
        <v>433</v>
      </c>
      <c r="N687" s="219" t="s">
        <v>463</v>
      </c>
      <c r="O687" s="219" t="s">
        <v>571</v>
      </c>
      <c r="P687" s="36">
        <v>240</v>
      </c>
      <c r="Q687" s="435">
        <f>SUM(Q688:Q689)</f>
        <v>861.7</v>
      </c>
      <c r="R687" s="435">
        <v>801.8</v>
      </c>
    </row>
    <row r="688" spans="8:18" ht="18.75" hidden="1">
      <c r="H688" s="189"/>
      <c r="I688" s="187"/>
      <c r="J688" s="185"/>
      <c r="K688" s="185"/>
      <c r="L688" s="220"/>
      <c r="M688" s="221"/>
      <c r="N688" s="221"/>
      <c r="O688" s="221"/>
      <c r="P688" s="187">
        <v>242</v>
      </c>
      <c r="Q688" s="437">
        <f>60+11.2+35-30.5-7</f>
        <v>68.7</v>
      </c>
      <c r="R688" s="435">
        <v>8.8</v>
      </c>
    </row>
    <row r="689" spans="8:18" ht="18.75" hidden="1">
      <c r="H689" s="189"/>
      <c r="I689" s="187"/>
      <c r="J689" s="185"/>
      <c r="K689" s="185"/>
      <c r="L689" s="220"/>
      <c r="M689" s="221"/>
      <c r="N689" s="221"/>
      <c r="O689" s="221"/>
      <c r="P689" s="187">
        <v>244</v>
      </c>
      <c r="Q689" s="437">
        <v>793</v>
      </c>
      <c r="R689" s="435">
        <v>793</v>
      </c>
    </row>
    <row r="690" spans="8:18" ht="18.75" hidden="1">
      <c r="H690" s="37" t="s">
        <v>612</v>
      </c>
      <c r="I690" s="36">
        <v>28</v>
      </c>
      <c r="J690" s="49">
        <v>1</v>
      </c>
      <c r="K690" s="49">
        <v>3</v>
      </c>
      <c r="L690" s="218" t="s">
        <v>462</v>
      </c>
      <c r="M690" s="219" t="s">
        <v>433</v>
      </c>
      <c r="N690" s="219" t="s">
        <v>463</v>
      </c>
      <c r="O690" s="219" t="s">
        <v>571</v>
      </c>
      <c r="P690" s="36">
        <v>850</v>
      </c>
      <c r="Q690" s="435">
        <v>0</v>
      </c>
      <c r="R690" s="435">
        <v>0</v>
      </c>
    </row>
    <row r="691" spans="8:18" ht="47.25">
      <c r="H691" s="37" t="s">
        <v>29</v>
      </c>
      <c r="I691" s="36">
        <v>28</v>
      </c>
      <c r="J691" s="49">
        <v>1</v>
      </c>
      <c r="K691" s="49">
        <v>3</v>
      </c>
      <c r="L691" s="218" t="s">
        <v>462</v>
      </c>
      <c r="M691" s="219" t="s">
        <v>433</v>
      </c>
      <c r="N691" s="219" t="s">
        <v>463</v>
      </c>
      <c r="O691" s="219" t="s">
        <v>30</v>
      </c>
      <c r="P691" s="36"/>
      <c r="Q691" s="435">
        <v>7.6</v>
      </c>
      <c r="R691" s="435">
        <v>7.6</v>
      </c>
    </row>
    <row r="692" spans="8:18" ht="18.75">
      <c r="H692" s="37" t="s">
        <v>396</v>
      </c>
      <c r="I692" s="36">
        <v>28</v>
      </c>
      <c r="J692" s="49">
        <v>1</v>
      </c>
      <c r="K692" s="49">
        <v>3</v>
      </c>
      <c r="L692" s="218" t="s">
        <v>462</v>
      </c>
      <c r="M692" s="219" t="s">
        <v>433</v>
      </c>
      <c r="N692" s="219" t="s">
        <v>463</v>
      </c>
      <c r="O692" s="219" t="s">
        <v>30</v>
      </c>
      <c r="P692" s="36">
        <v>120</v>
      </c>
      <c r="Q692" s="435">
        <v>7.6</v>
      </c>
      <c r="R692" s="435">
        <v>7.6</v>
      </c>
    </row>
    <row r="693" spans="8:18" ht="18.75">
      <c r="H693" s="521" t="s">
        <v>400</v>
      </c>
      <c r="I693" s="36">
        <v>28</v>
      </c>
      <c r="J693" s="49">
        <v>1</v>
      </c>
      <c r="K693" s="49">
        <v>13</v>
      </c>
      <c r="L693" s="218"/>
      <c r="M693" s="219"/>
      <c r="N693" s="219"/>
      <c r="O693" s="219"/>
      <c r="P693" s="36"/>
      <c r="Q693" s="435">
        <f>Q694</f>
        <v>217.2</v>
      </c>
      <c r="R693" s="435">
        <f>R694</f>
        <v>197.2</v>
      </c>
    </row>
    <row r="694" spans="8:18" ht="31.5">
      <c r="H694" s="27" t="s">
        <v>802</v>
      </c>
      <c r="I694" s="31">
        <v>28</v>
      </c>
      <c r="J694" s="32">
        <v>1</v>
      </c>
      <c r="K694" s="49">
        <v>13</v>
      </c>
      <c r="L694" s="180" t="s">
        <v>473</v>
      </c>
      <c r="M694" s="181" t="s">
        <v>433</v>
      </c>
      <c r="N694" s="181" t="s">
        <v>463</v>
      </c>
      <c r="O694" s="181" t="s">
        <v>513</v>
      </c>
      <c r="P694" s="31"/>
      <c r="Q694" s="440">
        <f>Q695+Q700</f>
        <v>217.2</v>
      </c>
      <c r="R694" s="440">
        <f>R695+R700</f>
        <v>197.2</v>
      </c>
    </row>
    <row r="695" spans="8:18" ht="18.75">
      <c r="H695" s="61" t="s">
        <v>800</v>
      </c>
      <c r="I695" s="62">
        <v>28</v>
      </c>
      <c r="J695" s="29">
        <v>1</v>
      </c>
      <c r="K695" s="23">
        <v>13</v>
      </c>
      <c r="L695" s="24" t="s">
        <v>473</v>
      </c>
      <c r="M695" s="195" t="s">
        <v>433</v>
      </c>
      <c r="N695" s="195" t="s">
        <v>435</v>
      </c>
      <c r="O695" s="195" t="s">
        <v>513</v>
      </c>
      <c r="P695" s="71"/>
      <c r="Q695" s="439">
        <f>Q696</f>
        <v>150</v>
      </c>
      <c r="R695" s="440">
        <f>R696</f>
        <v>130</v>
      </c>
    </row>
    <row r="696" spans="8:18" ht="31.5">
      <c r="H696" s="28" t="s">
        <v>849</v>
      </c>
      <c r="I696" s="34">
        <v>28</v>
      </c>
      <c r="J696" s="32">
        <v>1</v>
      </c>
      <c r="K696" s="49">
        <v>13</v>
      </c>
      <c r="L696" s="180" t="s">
        <v>473</v>
      </c>
      <c r="M696" s="181" t="s">
        <v>433</v>
      </c>
      <c r="N696" s="181" t="s">
        <v>435</v>
      </c>
      <c r="O696" s="181" t="s">
        <v>850</v>
      </c>
      <c r="P696" s="31"/>
      <c r="Q696" s="440">
        <f>Q698+Q699</f>
        <v>150</v>
      </c>
      <c r="R696" s="440">
        <f>R698+R699</f>
        <v>130</v>
      </c>
    </row>
    <row r="697" spans="8:18" ht="18.75" hidden="1">
      <c r="H697" s="28" t="s">
        <v>611</v>
      </c>
      <c r="I697" s="34">
        <v>28</v>
      </c>
      <c r="J697" s="32">
        <v>1</v>
      </c>
      <c r="K697" s="49">
        <v>13</v>
      </c>
      <c r="L697" s="180" t="s">
        <v>473</v>
      </c>
      <c r="M697" s="181" t="s">
        <v>433</v>
      </c>
      <c r="N697" s="181" t="s">
        <v>435</v>
      </c>
      <c r="O697" s="181" t="s">
        <v>850</v>
      </c>
      <c r="P697" s="31">
        <v>240</v>
      </c>
      <c r="Q697" s="440">
        <f>Q698</f>
        <v>0</v>
      </c>
      <c r="R697" s="440">
        <f>R698</f>
        <v>0</v>
      </c>
    </row>
    <row r="698" spans="8:18" ht="18.75" hidden="1">
      <c r="H698" s="197" t="s">
        <v>555</v>
      </c>
      <c r="I698" s="183">
        <v>28</v>
      </c>
      <c r="J698" s="190">
        <v>1</v>
      </c>
      <c r="K698" s="185">
        <v>13</v>
      </c>
      <c r="L698" s="191" t="s">
        <v>473</v>
      </c>
      <c r="M698" s="186" t="s">
        <v>433</v>
      </c>
      <c r="N698" s="186" t="s">
        <v>435</v>
      </c>
      <c r="O698" s="186" t="s">
        <v>850</v>
      </c>
      <c r="P698" s="183">
        <v>244</v>
      </c>
      <c r="Q698" s="437">
        <v>0</v>
      </c>
      <c r="R698" s="435">
        <v>0</v>
      </c>
    </row>
    <row r="699" spans="8:18" ht="18.75">
      <c r="H699" s="30" t="s">
        <v>504</v>
      </c>
      <c r="I699" s="31">
        <v>28</v>
      </c>
      <c r="J699" s="32">
        <v>1</v>
      </c>
      <c r="K699" s="49">
        <v>13</v>
      </c>
      <c r="L699" s="180" t="s">
        <v>473</v>
      </c>
      <c r="M699" s="181" t="s">
        <v>433</v>
      </c>
      <c r="N699" s="181" t="s">
        <v>435</v>
      </c>
      <c r="O699" s="181" t="s">
        <v>850</v>
      </c>
      <c r="P699" s="31">
        <v>340</v>
      </c>
      <c r="Q699" s="435">
        <f>230-80</f>
        <v>150</v>
      </c>
      <c r="R699" s="435">
        <v>130</v>
      </c>
    </row>
    <row r="700" spans="8:18" ht="18.75">
      <c r="H700" s="21" t="s">
        <v>801</v>
      </c>
      <c r="I700" s="71">
        <v>28</v>
      </c>
      <c r="J700" s="29">
        <v>1</v>
      </c>
      <c r="K700" s="23">
        <v>13</v>
      </c>
      <c r="L700" s="24" t="s">
        <v>473</v>
      </c>
      <c r="M700" s="195" t="s">
        <v>433</v>
      </c>
      <c r="N700" s="195" t="s">
        <v>472</v>
      </c>
      <c r="O700" s="195" t="s">
        <v>513</v>
      </c>
      <c r="P700" s="71"/>
      <c r="Q700" s="436">
        <f aca="true" t="shared" si="11" ref="Q700:R702">Q701</f>
        <v>67.2</v>
      </c>
      <c r="R700" s="435">
        <f t="shared" si="11"/>
        <v>67.2</v>
      </c>
    </row>
    <row r="701" spans="8:18" ht="31.5">
      <c r="H701" s="30" t="s">
        <v>849</v>
      </c>
      <c r="I701" s="31">
        <v>28</v>
      </c>
      <c r="J701" s="32">
        <v>1</v>
      </c>
      <c r="K701" s="49">
        <v>13</v>
      </c>
      <c r="L701" s="180" t="s">
        <v>473</v>
      </c>
      <c r="M701" s="181" t="s">
        <v>433</v>
      </c>
      <c r="N701" s="181" t="s">
        <v>472</v>
      </c>
      <c r="O701" s="181" t="s">
        <v>850</v>
      </c>
      <c r="P701" s="31"/>
      <c r="Q701" s="435">
        <f t="shared" si="11"/>
        <v>67.2</v>
      </c>
      <c r="R701" s="435">
        <f t="shared" si="11"/>
        <v>67.2</v>
      </c>
    </row>
    <row r="702" spans="8:18" ht="18.75">
      <c r="H702" s="30" t="s">
        <v>611</v>
      </c>
      <c r="I702" s="31">
        <v>28</v>
      </c>
      <c r="J702" s="32">
        <v>1</v>
      </c>
      <c r="K702" s="49">
        <v>13</v>
      </c>
      <c r="L702" s="180" t="s">
        <v>473</v>
      </c>
      <c r="M702" s="181" t="s">
        <v>433</v>
      </c>
      <c r="N702" s="181" t="s">
        <v>472</v>
      </c>
      <c r="O702" s="181" t="s">
        <v>850</v>
      </c>
      <c r="P702" s="31">
        <v>240</v>
      </c>
      <c r="Q702" s="435">
        <f t="shared" si="11"/>
        <v>67.2</v>
      </c>
      <c r="R702" s="435">
        <f t="shared" si="11"/>
        <v>67.2</v>
      </c>
    </row>
    <row r="703" spans="8:18" ht="18.75" hidden="1">
      <c r="H703" s="182"/>
      <c r="I703" s="183"/>
      <c r="J703" s="190"/>
      <c r="K703" s="185"/>
      <c r="L703" s="191"/>
      <c r="M703" s="186"/>
      <c r="N703" s="186"/>
      <c r="O703" s="186"/>
      <c r="P703" s="183">
        <v>244</v>
      </c>
      <c r="Q703" s="437">
        <f>60+80-72.8</f>
        <v>67.2</v>
      </c>
      <c r="R703" s="435">
        <f>60+80-72.8</f>
        <v>67.2</v>
      </c>
    </row>
    <row r="704" spans="8:18" ht="31.5" hidden="1">
      <c r="H704" s="30" t="s">
        <v>849</v>
      </c>
      <c r="I704" s="34">
        <v>28</v>
      </c>
      <c r="J704" s="64">
        <v>1</v>
      </c>
      <c r="K704" s="49">
        <v>13</v>
      </c>
      <c r="L704" s="180" t="s">
        <v>460</v>
      </c>
      <c r="M704" s="181" t="s">
        <v>433</v>
      </c>
      <c r="N704" s="181" t="s">
        <v>463</v>
      </c>
      <c r="O704" s="181" t="s">
        <v>850</v>
      </c>
      <c r="P704" s="31"/>
      <c r="Q704" s="435">
        <f>Q705+Q706</f>
        <v>0</v>
      </c>
      <c r="R704" s="435">
        <f>R705+R706</f>
        <v>0</v>
      </c>
    </row>
    <row r="705" spans="8:18" ht="18.75" hidden="1">
      <c r="H705" s="30" t="s">
        <v>611</v>
      </c>
      <c r="I705" s="34">
        <v>28</v>
      </c>
      <c r="J705" s="64">
        <v>1</v>
      </c>
      <c r="K705" s="49">
        <v>13</v>
      </c>
      <c r="L705" s="180" t="s">
        <v>460</v>
      </c>
      <c r="M705" s="181" t="s">
        <v>433</v>
      </c>
      <c r="N705" s="181" t="s">
        <v>463</v>
      </c>
      <c r="O705" s="181" t="s">
        <v>850</v>
      </c>
      <c r="P705" s="31">
        <v>240</v>
      </c>
      <c r="Q705" s="435">
        <v>0</v>
      </c>
      <c r="R705" s="435">
        <v>0</v>
      </c>
    </row>
    <row r="706" spans="8:18" ht="18.75" hidden="1">
      <c r="H706" s="30" t="s">
        <v>504</v>
      </c>
      <c r="I706" s="34">
        <v>28</v>
      </c>
      <c r="J706" s="64">
        <v>1</v>
      </c>
      <c r="K706" s="49">
        <v>13</v>
      </c>
      <c r="L706" s="180" t="s">
        <v>460</v>
      </c>
      <c r="M706" s="181" t="s">
        <v>433</v>
      </c>
      <c r="N706" s="181" t="s">
        <v>463</v>
      </c>
      <c r="O706" s="181" t="s">
        <v>850</v>
      </c>
      <c r="P706" s="31">
        <v>340</v>
      </c>
      <c r="Q706" s="435">
        <v>0</v>
      </c>
      <c r="R706" s="435">
        <v>0</v>
      </c>
    </row>
    <row r="707" spans="8:18" ht="19.5">
      <c r="H707" s="455" t="s">
        <v>406</v>
      </c>
      <c r="I707" s="462">
        <v>28</v>
      </c>
      <c r="J707" s="463">
        <v>10</v>
      </c>
      <c r="K707" s="269"/>
      <c r="L707" s="270"/>
      <c r="M707" s="271"/>
      <c r="N707" s="271"/>
      <c r="O707" s="271"/>
      <c r="P707" s="273"/>
      <c r="Q707" s="433">
        <f aca="true" t="shared" si="12" ref="Q707:R711">Q708</f>
        <v>72</v>
      </c>
      <c r="R707" s="433">
        <f t="shared" si="12"/>
        <v>45</v>
      </c>
    </row>
    <row r="708" spans="8:18" ht="17.25">
      <c r="H708" s="455" t="s">
        <v>405</v>
      </c>
      <c r="I708" s="456">
        <v>28</v>
      </c>
      <c r="J708" s="457">
        <v>10</v>
      </c>
      <c r="K708" s="458">
        <v>3</v>
      </c>
      <c r="L708" s="459"/>
      <c r="M708" s="460"/>
      <c r="N708" s="460"/>
      <c r="O708" s="460"/>
      <c r="P708" s="456"/>
      <c r="Q708" s="461">
        <f t="shared" si="12"/>
        <v>72</v>
      </c>
      <c r="R708" s="461">
        <f t="shared" si="12"/>
        <v>45</v>
      </c>
    </row>
    <row r="709" spans="8:18" ht="63">
      <c r="H709" s="21" t="s">
        <v>349</v>
      </c>
      <c r="I709" s="71">
        <v>28</v>
      </c>
      <c r="J709" s="29">
        <v>10</v>
      </c>
      <c r="K709" s="23">
        <v>3</v>
      </c>
      <c r="L709" s="24" t="s">
        <v>473</v>
      </c>
      <c r="M709" s="195" t="s">
        <v>433</v>
      </c>
      <c r="N709" s="195" t="s">
        <v>473</v>
      </c>
      <c r="O709" s="195" t="s">
        <v>513</v>
      </c>
      <c r="P709" s="71"/>
      <c r="Q709" s="436">
        <f t="shared" si="12"/>
        <v>72</v>
      </c>
      <c r="R709" s="435">
        <f t="shared" si="12"/>
        <v>45</v>
      </c>
    </row>
    <row r="710" spans="8:18" ht="31.5">
      <c r="H710" s="30" t="s">
        <v>849</v>
      </c>
      <c r="I710" s="31">
        <v>28</v>
      </c>
      <c r="J710" s="32">
        <v>10</v>
      </c>
      <c r="K710" s="49">
        <v>3</v>
      </c>
      <c r="L710" s="180" t="s">
        <v>473</v>
      </c>
      <c r="M710" s="181" t="s">
        <v>433</v>
      </c>
      <c r="N710" s="181" t="s">
        <v>473</v>
      </c>
      <c r="O710" s="181" t="s">
        <v>850</v>
      </c>
      <c r="P710" s="31"/>
      <c r="Q710" s="435">
        <f t="shared" si="12"/>
        <v>72</v>
      </c>
      <c r="R710" s="435">
        <f t="shared" si="12"/>
        <v>45</v>
      </c>
    </row>
    <row r="711" spans="8:18" ht="18.75">
      <c r="H711" s="30" t="s">
        <v>615</v>
      </c>
      <c r="I711" s="31">
        <v>28</v>
      </c>
      <c r="J711" s="32">
        <v>10</v>
      </c>
      <c r="K711" s="49">
        <v>3</v>
      </c>
      <c r="L711" s="180" t="s">
        <v>473</v>
      </c>
      <c r="M711" s="181" t="s">
        <v>433</v>
      </c>
      <c r="N711" s="181" t="s">
        <v>473</v>
      </c>
      <c r="O711" s="181" t="s">
        <v>850</v>
      </c>
      <c r="P711" s="31">
        <v>310</v>
      </c>
      <c r="Q711" s="435">
        <f t="shared" si="12"/>
        <v>72</v>
      </c>
      <c r="R711" s="435">
        <v>45</v>
      </c>
    </row>
    <row r="712" spans="8:18" ht="31.5" hidden="1">
      <c r="H712" s="182" t="s">
        <v>564</v>
      </c>
      <c r="I712" s="183">
        <v>28</v>
      </c>
      <c r="J712" s="190">
        <v>10</v>
      </c>
      <c r="K712" s="185">
        <v>3</v>
      </c>
      <c r="L712" s="191" t="s">
        <v>473</v>
      </c>
      <c r="M712" s="186" t="s">
        <v>433</v>
      </c>
      <c r="N712" s="186" t="s">
        <v>473</v>
      </c>
      <c r="O712" s="186" t="s">
        <v>850</v>
      </c>
      <c r="P712" s="183">
        <v>313</v>
      </c>
      <c r="Q712" s="437">
        <v>72</v>
      </c>
      <c r="R712" s="435">
        <v>45</v>
      </c>
    </row>
    <row r="713" spans="8:18" ht="31.5" hidden="1">
      <c r="H713" s="37" t="s">
        <v>849</v>
      </c>
      <c r="I713" s="36">
        <v>28</v>
      </c>
      <c r="J713" s="49">
        <v>10</v>
      </c>
      <c r="K713" s="49">
        <v>3</v>
      </c>
      <c r="L713" s="218" t="s">
        <v>460</v>
      </c>
      <c r="M713" s="219" t="s">
        <v>433</v>
      </c>
      <c r="N713" s="219" t="s">
        <v>463</v>
      </c>
      <c r="O713" s="219" t="s">
        <v>850</v>
      </c>
      <c r="P713" s="36"/>
      <c r="Q713" s="435">
        <f>Q714</f>
        <v>0</v>
      </c>
      <c r="R713" s="435">
        <f>R714</f>
        <v>0</v>
      </c>
    </row>
    <row r="714" spans="8:18" ht="18.75" hidden="1">
      <c r="H714" s="37" t="s">
        <v>615</v>
      </c>
      <c r="I714" s="36">
        <v>28</v>
      </c>
      <c r="J714" s="49">
        <v>10</v>
      </c>
      <c r="K714" s="49">
        <v>3</v>
      </c>
      <c r="L714" s="218" t="s">
        <v>460</v>
      </c>
      <c r="M714" s="219" t="s">
        <v>433</v>
      </c>
      <c r="N714" s="219" t="s">
        <v>463</v>
      </c>
      <c r="O714" s="219" t="s">
        <v>850</v>
      </c>
      <c r="P714" s="36">
        <v>310</v>
      </c>
      <c r="Q714" s="435">
        <v>0</v>
      </c>
      <c r="R714" s="435">
        <v>0</v>
      </c>
    </row>
    <row r="715" spans="8:18" ht="18.75">
      <c r="H715" s="106" t="s">
        <v>323</v>
      </c>
      <c r="I715" s="42">
        <v>658</v>
      </c>
      <c r="J715" s="46" t="s">
        <v>397</v>
      </c>
      <c r="K715" s="46" t="s">
        <v>397</v>
      </c>
      <c r="L715" s="293" t="s">
        <v>397</v>
      </c>
      <c r="M715" s="294" t="s">
        <v>397</v>
      </c>
      <c r="N715" s="294"/>
      <c r="O715" s="294" t="s">
        <v>397</v>
      </c>
      <c r="P715" s="42" t="s">
        <v>397</v>
      </c>
      <c r="Q715" s="432">
        <f>Q716</f>
        <v>1605.9999999999998</v>
      </c>
      <c r="R715" s="432">
        <f>R716</f>
        <v>1570.1999999999998</v>
      </c>
    </row>
    <row r="716" spans="8:18" ht="19.5">
      <c r="H716" s="267" t="s">
        <v>401</v>
      </c>
      <c r="I716" s="268">
        <v>658</v>
      </c>
      <c r="J716" s="269">
        <v>1</v>
      </c>
      <c r="K716" s="269">
        <v>0</v>
      </c>
      <c r="L716" s="270" t="s">
        <v>397</v>
      </c>
      <c r="M716" s="271" t="s">
        <v>397</v>
      </c>
      <c r="N716" s="271"/>
      <c r="O716" s="271" t="s">
        <v>397</v>
      </c>
      <c r="P716" s="268" t="s">
        <v>397</v>
      </c>
      <c r="Q716" s="433">
        <f>Q717</f>
        <v>1605.9999999999998</v>
      </c>
      <c r="R716" s="433">
        <f>R717</f>
        <v>1570.1999999999998</v>
      </c>
    </row>
    <row r="717" spans="8:18" ht="31.5">
      <c r="H717" s="267" t="s">
        <v>321</v>
      </c>
      <c r="I717" s="268">
        <v>658</v>
      </c>
      <c r="J717" s="269">
        <v>1</v>
      </c>
      <c r="K717" s="269">
        <v>6</v>
      </c>
      <c r="L717" s="270" t="s">
        <v>397</v>
      </c>
      <c r="M717" s="271" t="s">
        <v>397</v>
      </c>
      <c r="N717" s="271"/>
      <c r="O717" s="271" t="s">
        <v>397</v>
      </c>
      <c r="P717" s="268" t="s">
        <v>397</v>
      </c>
      <c r="Q717" s="433">
        <f>Q718+Q732+Q730</f>
        <v>1605.9999999999998</v>
      </c>
      <c r="R717" s="433">
        <f>R718+R732+R730</f>
        <v>1570.1999999999998</v>
      </c>
    </row>
    <row r="718" spans="8:18" ht="18.75">
      <c r="H718" s="37" t="s">
        <v>243</v>
      </c>
      <c r="I718" s="36">
        <v>658</v>
      </c>
      <c r="J718" s="49">
        <v>1</v>
      </c>
      <c r="K718" s="49">
        <v>6</v>
      </c>
      <c r="L718" s="49" t="s">
        <v>460</v>
      </c>
      <c r="M718" s="181" t="s">
        <v>433</v>
      </c>
      <c r="N718" s="181" t="s">
        <v>463</v>
      </c>
      <c r="O718" s="181" t="s">
        <v>571</v>
      </c>
      <c r="P718" s="36" t="s">
        <v>397</v>
      </c>
      <c r="Q718" s="435">
        <f>Q719+Q723+Q726+Q728</f>
        <v>1367.1</v>
      </c>
      <c r="R718" s="435">
        <f>R719+R723+R726+R728</f>
        <v>1334.6</v>
      </c>
    </row>
    <row r="719" spans="8:18" ht="18.75">
      <c r="H719" s="37" t="s">
        <v>396</v>
      </c>
      <c r="I719" s="31">
        <v>658</v>
      </c>
      <c r="J719" s="59">
        <v>1</v>
      </c>
      <c r="K719" s="49">
        <v>6</v>
      </c>
      <c r="L719" s="49">
        <v>91</v>
      </c>
      <c r="M719" s="181" t="s">
        <v>433</v>
      </c>
      <c r="N719" s="181" t="s">
        <v>463</v>
      </c>
      <c r="O719" s="181" t="s">
        <v>571</v>
      </c>
      <c r="P719" s="36">
        <v>120</v>
      </c>
      <c r="Q719" s="435">
        <f>Q720+Q721+Q722</f>
        <v>1320.3</v>
      </c>
      <c r="R719" s="435">
        <v>1291.5</v>
      </c>
    </row>
    <row r="720" spans="8:18" ht="18.75" hidden="1">
      <c r="H720" s="182" t="s">
        <v>258</v>
      </c>
      <c r="I720" s="188">
        <v>658</v>
      </c>
      <c r="J720" s="194">
        <v>1</v>
      </c>
      <c r="K720" s="185">
        <v>6</v>
      </c>
      <c r="L720" s="185" t="s">
        <v>460</v>
      </c>
      <c r="M720" s="186" t="s">
        <v>433</v>
      </c>
      <c r="N720" s="186" t="s">
        <v>463</v>
      </c>
      <c r="O720" s="186" t="s">
        <v>571</v>
      </c>
      <c r="P720" s="183">
        <v>121</v>
      </c>
      <c r="Q720" s="437">
        <v>975.3</v>
      </c>
      <c r="R720" s="435">
        <v>975.5</v>
      </c>
    </row>
    <row r="721" spans="8:18" ht="31.5" hidden="1">
      <c r="H721" s="182" t="s">
        <v>557</v>
      </c>
      <c r="I721" s="188">
        <v>658</v>
      </c>
      <c r="J721" s="194">
        <v>1</v>
      </c>
      <c r="K721" s="185">
        <v>6</v>
      </c>
      <c r="L721" s="185">
        <v>91</v>
      </c>
      <c r="M721" s="186" t="s">
        <v>433</v>
      </c>
      <c r="N721" s="186" t="s">
        <v>463</v>
      </c>
      <c r="O721" s="186" t="s">
        <v>571</v>
      </c>
      <c r="P721" s="183">
        <v>122</v>
      </c>
      <c r="Q721" s="437">
        <v>0</v>
      </c>
      <c r="R721" s="435">
        <v>0</v>
      </c>
    </row>
    <row r="722" spans="8:18" ht="31.5" hidden="1">
      <c r="H722" s="182" t="s">
        <v>260</v>
      </c>
      <c r="I722" s="188">
        <v>658</v>
      </c>
      <c r="J722" s="194">
        <v>1</v>
      </c>
      <c r="K722" s="185">
        <v>6</v>
      </c>
      <c r="L722" s="185">
        <v>91</v>
      </c>
      <c r="M722" s="186" t="s">
        <v>433</v>
      </c>
      <c r="N722" s="186" t="s">
        <v>463</v>
      </c>
      <c r="O722" s="186" t="s">
        <v>571</v>
      </c>
      <c r="P722" s="183">
        <v>129</v>
      </c>
      <c r="Q722" s="437">
        <v>345</v>
      </c>
      <c r="R722" s="435">
        <v>316</v>
      </c>
    </row>
    <row r="723" spans="8:18" ht="18.75">
      <c r="H723" s="30" t="s">
        <v>611</v>
      </c>
      <c r="I723" s="34">
        <v>658</v>
      </c>
      <c r="J723" s="64">
        <v>1</v>
      </c>
      <c r="K723" s="49">
        <v>6</v>
      </c>
      <c r="L723" s="49">
        <v>91</v>
      </c>
      <c r="M723" s="181" t="s">
        <v>433</v>
      </c>
      <c r="N723" s="181" t="s">
        <v>463</v>
      </c>
      <c r="O723" s="181" t="s">
        <v>571</v>
      </c>
      <c r="P723" s="31">
        <v>240</v>
      </c>
      <c r="Q723" s="435">
        <f>Q724+Q725</f>
        <v>46.3</v>
      </c>
      <c r="R723" s="435">
        <v>43.1</v>
      </c>
    </row>
    <row r="724" spans="8:18" ht="18.75" hidden="1">
      <c r="H724" s="182" t="s">
        <v>554</v>
      </c>
      <c r="I724" s="188">
        <v>658</v>
      </c>
      <c r="J724" s="194">
        <v>1</v>
      </c>
      <c r="K724" s="185">
        <v>6</v>
      </c>
      <c r="L724" s="185">
        <v>91</v>
      </c>
      <c r="M724" s="186" t="s">
        <v>433</v>
      </c>
      <c r="N724" s="186" t="s">
        <v>463</v>
      </c>
      <c r="O724" s="186" t="s">
        <v>571</v>
      </c>
      <c r="P724" s="183">
        <v>242</v>
      </c>
      <c r="Q724" s="437">
        <f>11.3+35</f>
        <v>46.3</v>
      </c>
      <c r="R724" s="435">
        <v>43.1</v>
      </c>
    </row>
    <row r="725" spans="8:18" ht="18.75" hidden="1">
      <c r="H725" s="192" t="s">
        <v>555</v>
      </c>
      <c r="I725" s="188">
        <v>658</v>
      </c>
      <c r="J725" s="194">
        <v>1</v>
      </c>
      <c r="K725" s="185">
        <v>6</v>
      </c>
      <c r="L725" s="185" t="s">
        <v>460</v>
      </c>
      <c r="M725" s="186" t="s">
        <v>433</v>
      </c>
      <c r="N725" s="186" t="s">
        <v>463</v>
      </c>
      <c r="O725" s="186" t="s">
        <v>571</v>
      </c>
      <c r="P725" s="183">
        <v>244</v>
      </c>
      <c r="Q725" s="437">
        <v>0</v>
      </c>
      <c r="R725" s="435">
        <v>0</v>
      </c>
    </row>
    <row r="726" spans="8:18" ht="18.75" hidden="1">
      <c r="H726" s="70" t="s">
        <v>623</v>
      </c>
      <c r="I726" s="62">
        <v>658</v>
      </c>
      <c r="J726" s="224">
        <v>1</v>
      </c>
      <c r="K726" s="23">
        <v>6</v>
      </c>
      <c r="L726" s="23">
        <v>91</v>
      </c>
      <c r="M726" s="195" t="s">
        <v>433</v>
      </c>
      <c r="N726" s="195" t="s">
        <v>463</v>
      </c>
      <c r="O726" s="195" t="s">
        <v>571</v>
      </c>
      <c r="P726" s="71">
        <v>830</v>
      </c>
      <c r="Q726" s="436">
        <f>Q727</f>
        <v>0</v>
      </c>
      <c r="R726" s="435">
        <f>R727</f>
        <v>0</v>
      </c>
    </row>
    <row r="727" spans="8:18" ht="18.75" hidden="1">
      <c r="H727" s="192" t="s">
        <v>621</v>
      </c>
      <c r="I727" s="188">
        <v>658</v>
      </c>
      <c r="J727" s="194">
        <v>1</v>
      </c>
      <c r="K727" s="185">
        <v>6</v>
      </c>
      <c r="L727" s="185">
        <v>91</v>
      </c>
      <c r="M727" s="186" t="s">
        <v>433</v>
      </c>
      <c r="N727" s="186" t="s">
        <v>463</v>
      </c>
      <c r="O727" s="186" t="s">
        <v>571</v>
      </c>
      <c r="P727" s="183">
        <v>831</v>
      </c>
      <c r="Q727" s="437">
        <v>0</v>
      </c>
      <c r="R727" s="435">
        <v>0</v>
      </c>
    </row>
    <row r="728" spans="8:18" ht="18.75">
      <c r="H728" s="85" t="s">
        <v>612</v>
      </c>
      <c r="I728" s="34">
        <v>658</v>
      </c>
      <c r="J728" s="64">
        <v>1</v>
      </c>
      <c r="K728" s="49">
        <v>6</v>
      </c>
      <c r="L728" s="49">
        <v>91</v>
      </c>
      <c r="M728" s="181" t="s">
        <v>433</v>
      </c>
      <c r="N728" s="181" t="s">
        <v>463</v>
      </c>
      <c r="O728" s="181" t="s">
        <v>571</v>
      </c>
      <c r="P728" s="31">
        <v>850</v>
      </c>
      <c r="Q728" s="435">
        <f>Q729</f>
        <v>0.5</v>
      </c>
      <c r="R728" s="435">
        <v>0</v>
      </c>
    </row>
    <row r="729" spans="8:18" ht="18.75" hidden="1">
      <c r="H729" s="182" t="s">
        <v>556</v>
      </c>
      <c r="I729" s="188">
        <v>658</v>
      </c>
      <c r="J729" s="194">
        <v>1</v>
      </c>
      <c r="K729" s="185">
        <v>6</v>
      </c>
      <c r="L729" s="185" t="s">
        <v>460</v>
      </c>
      <c r="M729" s="186" t="s">
        <v>433</v>
      </c>
      <c r="N729" s="186" t="s">
        <v>463</v>
      </c>
      <c r="O729" s="186" t="s">
        <v>571</v>
      </c>
      <c r="P729" s="183">
        <v>853</v>
      </c>
      <c r="Q729" s="437">
        <v>0.5</v>
      </c>
      <c r="R729" s="435">
        <v>0.5</v>
      </c>
    </row>
    <row r="730" spans="8:18" ht="47.25">
      <c r="H730" s="37" t="s">
        <v>29</v>
      </c>
      <c r="I730" s="31">
        <v>658</v>
      </c>
      <c r="J730" s="32">
        <v>1</v>
      </c>
      <c r="K730" s="32">
        <v>6</v>
      </c>
      <c r="L730" s="32">
        <v>91</v>
      </c>
      <c r="M730" s="181" t="s">
        <v>433</v>
      </c>
      <c r="N730" s="181" t="s">
        <v>463</v>
      </c>
      <c r="O730" s="181" t="s">
        <v>30</v>
      </c>
      <c r="P730" s="36"/>
      <c r="Q730" s="435">
        <v>24.3</v>
      </c>
      <c r="R730" s="435">
        <v>24.3</v>
      </c>
    </row>
    <row r="731" spans="8:18" ht="18.75">
      <c r="H731" s="37" t="s">
        <v>396</v>
      </c>
      <c r="I731" s="31">
        <v>658</v>
      </c>
      <c r="J731" s="32">
        <v>1</v>
      </c>
      <c r="K731" s="32">
        <v>6</v>
      </c>
      <c r="L731" s="32">
        <v>91</v>
      </c>
      <c r="M731" s="181" t="s">
        <v>433</v>
      </c>
      <c r="N731" s="181" t="s">
        <v>463</v>
      </c>
      <c r="O731" s="181" t="s">
        <v>30</v>
      </c>
      <c r="P731" s="36">
        <v>120</v>
      </c>
      <c r="Q731" s="435">
        <v>24.3</v>
      </c>
      <c r="R731" s="435">
        <v>24.3</v>
      </c>
    </row>
    <row r="732" spans="8:18" ht="18.75">
      <c r="H732" s="37" t="s">
        <v>842</v>
      </c>
      <c r="I732" s="36">
        <v>658</v>
      </c>
      <c r="J732" s="32">
        <v>1</v>
      </c>
      <c r="K732" s="49">
        <v>6</v>
      </c>
      <c r="L732" s="49">
        <v>91</v>
      </c>
      <c r="M732" s="181" t="s">
        <v>433</v>
      </c>
      <c r="N732" s="181" t="s">
        <v>463</v>
      </c>
      <c r="O732" s="181" t="s">
        <v>841</v>
      </c>
      <c r="P732" s="36"/>
      <c r="Q732" s="435">
        <f>Q734+Q735+Q737+Q738+Q740</f>
        <v>214.60000000000002</v>
      </c>
      <c r="R732" s="435">
        <f>R734+R735+R737+R738+R740</f>
        <v>211.3</v>
      </c>
    </row>
    <row r="733" spans="8:18" ht="18.75">
      <c r="H733" s="37" t="s">
        <v>396</v>
      </c>
      <c r="I733" s="36">
        <v>658</v>
      </c>
      <c r="J733" s="32">
        <v>1</v>
      </c>
      <c r="K733" s="49">
        <v>6</v>
      </c>
      <c r="L733" s="49">
        <v>91</v>
      </c>
      <c r="M733" s="181" t="s">
        <v>433</v>
      </c>
      <c r="N733" s="181" t="s">
        <v>463</v>
      </c>
      <c r="O733" s="181" t="s">
        <v>841</v>
      </c>
      <c r="P733" s="36">
        <v>120</v>
      </c>
      <c r="Q733" s="435">
        <f>Q734+Q735</f>
        <v>199.60000000000002</v>
      </c>
      <c r="R733" s="435">
        <f>R734+R735</f>
        <v>199.60000000000002</v>
      </c>
    </row>
    <row r="734" spans="8:18" ht="18.75" hidden="1">
      <c r="H734" s="189"/>
      <c r="I734" s="187">
        <v>658</v>
      </c>
      <c r="J734" s="190">
        <v>1</v>
      </c>
      <c r="K734" s="185">
        <v>6</v>
      </c>
      <c r="L734" s="185">
        <v>91</v>
      </c>
      <c r="M734" s="186" t="s">
        <v>433</v>
      </c>
      <c r="N734" s="186" t="s">
        <v>463</v>
      </c>
      <c r="O734" s="186" t="s">
        <v>841</v>
      </c>
      <c r="P734" s="187">
        <v>121</v>
      </c>
      <c r="Q734" s="437">
        <v>153.3</v>
      </c>
      <c r="R734" s="435">
        <v>153.3</v>
      </c>
    </row>
    <row r="735" spans="8:18" ht="18.75" hidden="1">
      <c r="H735" s="189"/>
      <c r="I735" s="187">
        <v>658</v>
      </c>
      <c r="J735" s="190">
        <v>1</v>
      </c>
      <c r="K735" s="185">
        <v>6</v>
      </c>
      <c r="L735" s="185">
        <v>91</v>
      </c>
      <c r="M735" s="186" t="s">
        <v>433</v>
      </c>
      <c r="N735" s="186" t="s">
        <v>463</v>
      </c>
      <c r="O735" s="186" t="s">
        <v>841</v>
      </c>
      <c r="P735" s="187">
        <v>129</v>
      </c>
      <c r="Q735" s="437">
        <v>46.3</v>
      </c>
      <c r="R735" s="435">
        <v>46.3</v>
      </c>
    </row>
    <row r="736" spans="8:18" ht="18.75">
      <c r="H736" s="37" t="s">
        <v>611</v>
      </c>
      <c r="I736" s="36">
        <v>658</v>
      </c>
      <c r="J736" s="32">
        <v>1</v>
      </c>
      <c r="K736" s="49">
        <v>6</v>
      </c>
      <c r="L736" s="49">
        <v>91</v>
      </c>
      <c r="M736" s="181" t="s">
        <v>433</v>
      </c>
      <c r="N736" s="181" t="s">
        <v>463</v>
      </c>
      <c r="O736" s="181" t="s">
        <v>841</v>
      </c>
      <c r="P736" s="36">
        <v>240</v>
      </c>
      <c r="Q736" s="435">
        <f>Q737+Q738</f>
        <v>15</v>
      </c>
      <c r="R736" s="435">
        <v>11.7</v>
      </c>
    </row>
    <row r="737" spans="8:18" ht="18.75" hidden="1">
      <c r="H737" s="189"/>
      <c r="I737" s="187">
        <v>658</v>
      </c>
      <c r="J737" s="190">
        <v>1</v>
      </c>
      <c r="K737" s="185">
        <v>6</v>
      </c>
      <c r="L737" s="185">
        <v>91</v>
      </c>
      <c r="M737" s="186" t="s">
        <v>433</v>
      </c>
      <c r="N737" s="186" t="s">
        <v>463</v>
      </c>
      <c r="O737" s="186" t="s">
        <v>841</v>
      </c>
      <c r="P737" s="187">
        <v>242</v>
      </c>
      <c r="Q737" s="437">
        <v>5</v>
      </c>
      <c r="R737" s="435">
        <v>1.7</v>
      </c>
    </row>
    <row r="738" spans="8:18" ht="18.75" hidden="1">
      <c r="H738" s="189"/>
      <c r="I738" s="187">
        <v>658</v>
      </c>
      <c r="J738" s="190">
        <v>1</v>
      </c>
      <c r="K738" s="185">
        <v>6</v>
      </c>
      <c r="L738" s="185">
        <v>91</v>
      </c>
      <c r="M738" s="186" t="s">
        <v>433</v>
      </c>
      <c r="N738" s="186" t="s">
        <v>463</v>
      </c>
      <c r="O738" s="186" t="s">
        <v>841</v>
      </c>
      <c r="P738" s="187">
        <v>244</v>
      </c>
      <c r="Q738" s="437">
        <v>10</v>
      </c>
      <c r="R738" s="435">
        <v>10</v>
      </c>
    </row>
    <row r="739" spans="8:18" ht="18.75" hidden="1">
      <c r="H739" s="37" t="s">
        <v>612</v>
      </c>
      <c r="I739" s="36">
        <v>658</v>
      </c>
      <c r="J739" s="32">
        <v>1</v>
      </c>
      <c r="K739" s="49">
        <v>6</v>
      </c>
      <c r="L739" s="49">
        <v>91</v>
      </c>
      <c r="M739" s="181" t="s">
        <v>433</v>
      </c>
      <c r="N739" s="181" t="s">
        <v>463</v>
      </c>
      <c r="O739" s="181" t="s">
        <v>841</v>
      </c>
      <c r="P739" s="36">
        <v>850</v>
      </c>
      <c r="Q739" s="435">
        <f>Q740</f>
        <v>0</v>
      </c>
      <c r="R739" s="435">
        <f>R740</f>
        <v>0</v>
      </c>
    </row>
    <row r="740" spans="8:18" ht="18.75" hidden="1">
      <c r="H740" s="189"/>
      <c r="I740" s="187">
        <v>658</v>
      </c>
      <c r="J740" s="190">
        <v>1</v>
      </c>
      <c r="K740" s="185">
        <v>6</v>
      </c>
      <c r="L740" s="185">
        <v>91</v>
      </c>
      <c r="M740" s="186" t="s">
        <v>433</v>
      </c>
      <c r="N740" s="186" t="s">
        <v>463</v>
      </c>
      <c r="O740" s="186" t="s">
        <v>841</v>
      </c>
      <c r="P740" s="187">
        <v>853</v>
      </c>
      <c r="Q740" s="437">
        <v>0</v>
      </c>
      <c r="R740" s="435">
        <v>0</v>
      </c>
    </row>
    <row r="741" spans="8:18" ht="18.75">
      <c r="H741" s="295" t="s">
        <v>322</v>
      </c>
      <c r="I741" s="42">
        <v>660</v>
      </c>
      <c r="J741" s="46" t="s">
        <v>397</v>
      </c>
      <c r="K741" s="46" t="s">
        <v>397</v>
      </c>
      <c r="L741" s="265" t="s">
        <v>397</v>
      </c>
      <c r="M741" s="266" t="s">
        <v>397</v>
      </c>
      <c r="N741" s="266"/>
      <c r="O741" s="266" t="s">
        <v>397</v>
      </c>
      <c r="P741" s="42" t="s">
        <v>397</v>
      </c>
      <c r="Q741" s="432">
        <f>Q742</f>
        <v>1402.4</v>
      </c>
      <c r="R741" s="432">
        <f>R742</f>
        <v>1326.2</v>
      </c>
    </row>
    <row r="742" spans="8:18" ht="19.5">
      <c r="H742" s="267" t="s">
        <v>401</v>
      </c>
      <c r="I742" s="268">
        <v>660</v>
      </c>
      <c r="J742" s="269">
        <v>1</v>
      </c>
      <c r="K742" s="269">
        <v>0</v>
      </c>
      <c r="L742" s="270" t="s">
        <v>397</v>
      </c>
      <c r="M742" s="271" t="s">
        <v>397</v>
      </c>
      <c r="N742" s="271"/>
      <c r="O742" s="271" t="s">
        <v>397</v>
      </c>
      <c r="P742" s="273" t="s">
        <v>397</v>
      </c>
      <c r="Q742" s="441">
        <f>Q743</f>
        <v>1402.4</v>
      </c>
      <c r="R742" s="441">
        <f>R743</f>
        <v>1326.2</v>
      </c>
    </row>
    <row r="743" spans="8:18" ht="19.5">
      <c r="H743" s="267" t="s">
        <v>400</v>
      </c>
      <c r="I743" s="268">
        <v>660</v>
      </c>
      <c r="J743" s="269">
        <v>1</v>
      </c>
      <c r="K743" s="269">
        <v>13</v>
      </c>
      <c r="L743" s="270" t="s">
        <v>397</v>
      </c>
      <c r="M743" s="271" t="s">
        <v>397</v>
      </c>
      <c r="N743" s="271"/>
      <c r="O743" s="271" t="s">
        <v>397</v>
      </c>
      <c r="P743" s="268" t="s">
        <v>397</v>
      </c>
      <c r="Q743" s="433">
        <f>Q744+Q758+Q756</f>
        <v>1402.4</v>
      </c>
      <c r="R743" s="433">
        <f>R744+R758+R756</f>
        <v>1326.2</v>
      </c>
    </row>
    <row r="744" spans="8:18" ht="18.75">
      <c r="H744" s="37" t="s">
        <v>243</v>
      </c>
      <c r="I744" s="36">
        <v>660</v>
      </c>
      <c r="J744" s="49">
        <v>1</v>
      </c>
      <c r="K744" s="49">
        <v>13</v>
      </c>
      <c r="L744" s="49" t="s">
        <v>460</v>
      </c>
      <c r="M744" s="181" t="s">
        <v>433</v>
      </c>
      <c r="N744" s="181" t="s">
        <v>463</v>
      </c>
      <c r="O744" s="181" t="s">
        <v>571</v>
      </c>
      <c r="P744" s="36" t="s">
        <v>397</v>
      </c>
      <c r="Q744" s="435">
        <f>Q746+Q747+Q751+Q755+Q750+Q748+Q753</f>
        <v>1058.4</v>
      </c>
      <c r="R744" s="435">
        <f>R746+R747+R751+R755+R750+R748+R753</f>
        <v>982.2000000000002</v>
      </c>
    </row>
    <row r="745" spans="8:18" ht="18.75">
      <c r="H745" s="37" t="s">
        <v>396</v>
      </c>
      <c r="I745" s="31">
        <v>660</v>
      </c>
      <c r="J745" s="59">
        <v>1</v>
      </c>
      <c r="K745" s="49">
        <v>13</v>
      </c>
      <c r="L745" s="49">
        <v>91</v>
      </c>
      <c r="M745" s="181" t="s">
        <v>433</v>
      </c>
      <c r="N745" s="181" t="s">
        <v>463</v>
      </c>
      <c r="O745" s="181" t="s">
        <v>571</v>
      </c>
      <c r="P745" s="36">
        <v>120</v>
      </c>
      <c r="Q745" s="435">
        <f>Q746+Q747+Q748</f>
        <v>993.4000000000001</v>
      </c>
      <c r="R745" s="435">
        <v>925.4</v>
      </c>
    </row>
    <row r="746" spans="8:18" ht="18.75" hidden="1">
      <c r="H746" s="182" t="s">
        <v>258</v>
      </c>
      <c r="I746" s="183">
        <v>660</v>
      </c>
      <c r="J746" s="194">
        <v>1</v>
      </c>
      <c r="K746" s="185">
        <v>13</v>
      </c>
      <c r="L746" s="185" t="s">
        <v>460</v>
      </c>
      <c r="M746" s="186" t="s">
        <v>433</v>
      </c>
      <c r="N746" s="186" t="s">
        <v>463</v>
      </c>
      <c r="O746" s="186" t="s">
        <v>571</v>
      </c>
      <c r="P746" s="183">
        <v>121</v>
      </c>
      <c r="Q746" s="437">
        <v>752.1</v>
      </c>
      <c r="R746" s="435">
        <v>752.1</v>
      </c>
    </row>
    <row r="747" spans="8:18" ht="31.5" hidden="1">
      <c r="H747" s="182" t="s">
        <v>557</v>
      </c>
      <c r="I747" s="183">
        <v>660</v>
      </c>
      <c r="J747" s="194">
        <v>1</v>
      </c>
      <c r="K747" s="185">
        <v>13</v>
      </c>
      <c r="L747" s="185">
        <v>91</v>
      </c>
      <c r="M747" s="186" t="s">
        <v>433</v>
      </c>
      <c r="N747" s="186" t="s">
        <v>463</v>
      </c>
      <c r="O747" s="186" t="s">
        <v>571</v>
      </c>
      <c r="P747" s="183">
        <v>122</v>
      </c>
      <c r="Q747" s="437">
        <v>0.7</v>
      </c>
      <c r="R747" s="435">
        <v>0.7</v>
      </c>
    </row>
    <row r="748" spans="8:18" ht="31.5" hidden="1">
      <c r="H748" s="182" t="s">
        <v>260</v>
      </c>
      <c r="I748" s="183">
        <v>660</v>
      </c>
      <c r="J748" s="194">
        <v>1</v>
      </c>
      <c r="K748" s="185">
        <v>13</v>
      </c>
      <c r="L748" s="185">
        <v>91</v>
      </c>
      <c r="M748" s="186" t="s">
        <v>433</v>
      </c>
      <c r="N748" s="186" t="s">
        <v>463</v>
      </c>
      <c r="O748" s="186" t="s">
        <v>571</v>
      </c>
      <c r="P748" s="183">
        <v>129</v>
      </c>
      <c r="Q748" s="437">
        <v>240.6</v>
      </c>
      <c r="R748" s="435">
        <v>172.6</v>
      </c>
    </row>
    <row r="749" spans="8:18" ht="18.75">
      <c r="H749" s="30" t="s">
        <v>611</v>
      </c>
      <c r="I749" s="31">
        <v>660</v>
      </c>
      <c r="J749" s="64">
        <v>1</v>
      </c>
      <c r="K749" s="49">
        <v>13</v>
      </c>
      <c r="L749" s="49">
        <v>91</v>
      </c>
      <c r="M749" s="181" t="s">
        <v>433</v>
      </c>
      <c r="N749" s="181" t="s">
        <v>463</v>
      </c>
      <c r="O749" s="181" t="s">
        <v>571</v>
      </c>
      <c r="P749" s="31">
        <v>240</v>
      </c>
      <c r="Q749" s="435">
        <f>Q750+Q751</f>
        <v>64</v>
      </c>
      <c r="R749" s="435">
        <v>56.8</v>
      </c>
    </row>
    <row r="750" spans="8:18" ht="18.75" hidden="1">
      <c r="H750" s="182" t="s">
        <v>554</v>
      </c>
      <c r="I750" s="183">
        <v>660</v>
      </c>
      <c r="J750" s="194">
        <v>1</v>
      </c>
      <c r="K750" s="185">
        <v>13</v>
      </c>
      <c r="L750" s="185">
        <v>91</v>
      </c>
      <c r="M750" s="186" t="s">
        <v>433</v>
      </c>
      <c r="N750" s="186" t="s">
        <v>463</v>
      </c>
      <c r="O750" s="186" t="s">
        <v>571</v>
      </c>
      <c r="P750" s="183">
        <v>242</v>
      </c>
      <c r="Q750" s="437">
        <f>4+11.2+35</f>
        <v>50.2</v>
      </c>
      <c r="R750" s="435">
        <f>4+11.2+35</f>
        <v>50.2</v>
      </c>
    </row>
    <row r="751" spans="8:18" ht="18.75" hidden="1">
      <c r="H751" s="182" t="s">
        <v>555</v>
      </c>
      <c r="I751" s="183">
        <v>660</v>
      </c>
      <c r="J751" s="194">
        <v>1</v>
      </c>
      <c r="K751" s="185">
        <v>13</v>
      </c>
      <c r="L751" s="185" t="s">
        <v>460</v>
      </c>
      <c r="M751" s="186" t="s">
        <v>433</v>
      </c>
      <c r="N751" s="186" t="s">
        <v>463</v>
      </c>
      <c r="O751" s="186" t="s">
        <v>571</v>
      </c>
      <c r="P751" s="183">
        <v>244</v>
      </c>
      <c r="Q751" s="437">
        <v>13.8</v>
      </c>
      <c r="R751" s="435">
        <v>6.6</v>
      </c>
    </row>
    <row r="752" spans="8:18" ht="18.75" hidden="1">
      <c r="H752" s="30" t="s">
        <v>623</v>
      </c>
      <c r="I752" s="31">
        <v>660</v>
      </c>
      <c r="J752" s="64">
        <v>1</v>
      </c>
      <c r="K752" s="49">
        <v>13</v>
      </c>
      <c r="L752" s="49">
        <v>91</v>
      </c>
      <c r="M752" s="181" t="s">
        <v>433</v>
      </c>
      <c r="N752" s="181" t="s">
        <v>463</v>
      </c>
      <c r="O752" s="181" t="s">
        <v>571</v>
      </c>
      <c r="P752" s="31">
        <v>830</v>
      </c>
      <c r="Q752" s="435">
        <f>Q753</f>
        <v>0</v>
      </c>
      <c r="R752" s="435">
        <f>R753</f>
        <v>0</v>
      </c>
    </row>
    <row r="753" spans="8:18" ht="18.75" hidden="1">
      <c r="H753" s="182" t="s">
        <v>621</v>
      </c>
      <c r="I753" s="183">
        <v>660</v>
      </c>
      <c r="J753" s="194">
        <v>1</v>
      </c>
      <c r="K753" s="185">
        <v>13</v>
      </c>
      <c r="L753" s="185">
        <v>91</v>
      </c>
      <c r="M753" s="186" t="s">
        <v>433</v>
      </c>
      <c r="N753" s="186" t="s">
        <v>463</v>
      </c>
      <c r="O753" s="186" t="s">
        <v>571</v>
      </c>
      <c r="P753" s="183">
        <v>831</v>
      </c>
      <c r="Q753" s="437">
        <v>0</v>
      </c>
      <c r="R753" s="435">
        <v>0</v>
      </c>
    </row>
    <row r="754" spans="8:18" ht="18.75">
      <c r="H754" s="30" t="s">
        <v>612</v>
      </c>
      <c r="I754" s="31">
        <v>660</v>
      </c>
      <c r="J754" s="64">
        <v>1</v>
      </c>
      <c r="K754" s="49">
        <v>13</v>
      </c>
      <c r="L754" s="49">
        <v>91</v>
      </c>
      <c r="M754" s="181" t="s">
        <v>433</v>
      </c>
      <c r="N754" s="181" t="s">
        <v>463</v>
      </c>
      <c r="O754" s="181" t="s">
        <v>571</v>
      </c>
      <c r="P754" s="31">
        <v>850</v>
      </c>
      <c r="Q754" s="435">
        <f>Q755</f>
        <v>1</v>
      </c>
      <c r="R754" s="435">
        <v>0</v>
      </c>
    </row>
    <row r="755" spans="8:18" ht="18.75" hidden="1">
      <c r="H755" s="182" t="s">
        <v>569</v>
      </c>
      <c r="I755" s="183">
        <v>660</v>
      </c>
      <c r="J755" s="194">
        <v>1</v>
      </c>
      <c r="K755" s="185">
        <v>13</v>
      </c>
      <c r="L755" s="185" t="s">
        <v>460</v>
      </c>
      <c r="M755" s="186" t="s">
        <v>433</v>
      </c>
      <c r="N755" s="186" t="s">
        <v>463</v>
      </c>
      <c r="O755" s="186" t="s">
        <v>571</v>
      </c>
      <c r="P755" s="183">
        <v>853</v>
      </c>
      <c r="Q755" s="437">
        <v>1</v>
      </c>
      <c r="R755" s="435">
        <v>0</v>
      </c>
    </row>
    <row r="756" spans="8:18" ht="47.25">
      <c r="H756" s="37" t="s">
        <v>29</v>
      </c>
      <c r="I756" s="31">
        <v>660</v>
      </c>
      <c r="J756" s="32">
        <v>1</v>
      </c>
      <c r="K756" s="49">
        <v>13</v>
      </c>
      <c r="L756" s="49">
        <v>91</v>
      </c>
      <c r="M756" s="181" t="s">
        <v>433</v>
      </c>
      <c r="N756" s="181" t="s">
        <v>463</v>
      </c>
      <c r="O756" s="181" t="s">
        <v>30</v>
      </c>
      <c r="P756" s="31"/>
      <c r="Q756" s="440">
        <v>19.1</v>
      </c>
      <c r="R756" s="440">
        <v>19.1</v>
      </c>
    </row>
    <row r="757" spans="8:18" ht="18.75">
      <c r="H757" s="37" t="s">
        <v>396</v>
      </c>
      <c r="I757" s="31">
        <v>660</v>
      </c>
      <c r="J757" s="32">
        <v>1</v>
      </c>
      <c r="K757" s="49">
        <v>13</v>
      </c>
      <c r="L757" s="49">
        <v>91</v>
      </c>
      <c r="M757" s="181" t="s">
        <v>433</v>
      </c>
      <c r="N757" s="181" t="s">
        <v>463</v>
      </c>
      <c r="O757" s="181" t="s">
        <v>30</v>
      </c>
      <c r="P757" s="31">
        <v>120</v>
      </c>
      <c r="Q757" s="440">
        <v>19.1</v>
      </c>
      <c r="R757" s="440">
        <v>19.1</v>
      </c>
    </row>
    <row r="758" spans="8:18" ht="47.25">
      <c r="H758" s="37" t="s">
        <v>844</v>
      </c>
      <c r="I758" s="36">
        <v>660</v>
      </c>
      <c r="J758" s="32">
        <v>1</v>
      </c>
      <c r="K758" s="49">
        <v>13</v>
      </c>
      <c r="L758" s="49">
        <v>91</v>
      </c>
      <c r="M758" s="181" t="s">
        <v>433</v>
      </c>
      <c r="N758" s="181" t="s">
        <v>463</v>
      </c>
      <c r="O758" s="181" t="s">
        <v>843</v>
      </c>
      <c r="P758" s="31"/>
      <c r="Q758" s="440">
        <f>Q760+Q761+Q763</f>
        <v>324.9</v>
      </c>
      <c r="R758" s="440">
        <f>R760+R761+R763</f>
        <v>324.9</v>
      </c>
    </row>
    <row r="759" spans="8:18" ht="18.75">
      <c r="H759" s="37" t="s">
        <v>396</v>
      </c>
      <c r="I759" s="36">
        <v>660</v>
      </c>
      <c r="J759" s="32">
        <v>1</v>
      </c>
      <c r="K759" s="49">
        <v>13</v>
      </c>
      <c r="L759" s="49">
        <v>91</v>
      </c>
      <c r="M759" s="181" t="s">
        <v>433</v>
      </c>
      <c r="N759" s="181" t="s">
        <v>463</v>
      </c>
      <c r="O759" s="181" t="s">
        <v>843</v>
      </c>
      <c r="P759" s="31">
        <v>120</v>
      </c>
      <c r="Q759" s="440">
        <f>Q760+Q761</f>
        <v>323.9</v>
      </c>
      <c r="R759" s="440">
        <f>R760+R761</f>
        <v>323.9</v>
      </c>
    </row>
    <row r="760" spans="8:18" ht="18.75" hidden="1">
      <c r="H760" s="189"/>
      <c r="I760" s="187">
        <v>660</v>
      </c>
      <c r="J760" s="190">
        <v>1</v>
      </c>
      <c r="K760" s="185">
        <v>13</v>
      </c>
      <c r="L760" s="185">
        <v>91</v>
      </c>
      <c r="M760" s="186" t="s">
        <v>433</v>
      </c>
      <c r="N760" s="186" t="s">
        <v>463</v>
      </c>
      <c r="O760" s="186" t="s">
        <v>843</v>
      </c>
      <c r="P760" s="183">
        <v>121</v>
      </c>
      <c r="Q760" s="437">
        <v>248.8</v>
      </c>
      <c r="R760" s="435">
        <v>248.8</v>
      </c>
    </row>
    <row r="761" spans="8:18" ht="18.75" hidden="1">
      <c r="H761" s="189"/>
      <c r="I761" s="187">
        <v>660</v>
      </c>
      <c r="J761" s="190">
        <v>1</v>
      </c>
      <c r="K761" s="185">
        <v>13</v>
      </c>
      <c r="L761" s="185">
        <v>91</v>
      </c>
      <c r="M761" s="186" t="s">
        <v>433</v>
      </c>
      <c r="N761" s="186" t="s">
        <v>463</v>
      </c>
      <c r="O761" s="186" t="s">
        <v>843</v>
      </c>
      <c r="P761" s="183">
        <v>129</v>
      </c>
      <c r="Q761" s="437">
        <v>75.1</v>
      </c>
      <c r="R761" s="435">
        <v>75.1</v>
      </c>
    </row>
    <row r="762" spans="8:18" ht="18.75">
      <c r="H762" s="37" t="s">
        <v>611</v>
      </c>
      <c r="I762" s="36">
        <v>660</v>
      </c>
      <c r="J762" s="32">
        <v>1</v>
      </c>
      <c r="K762" s="49">
        <v>13</v>
      </c>
      <c r="L762" s="49">
        <v>91</v>
      </c>
      <c r="M762" s="181" t="s">
        <v>433</v>
      </c>
      <c r="N762" s="181" t="s">
        <v>463</v>
      </c>
      <c r="O762" s="181" t="s">
        <v>843</v>
      </c>
      <c r="P762" s="31">
        <v>240</v>
      </c>
      <c r="Q762" s="435">
        <f>Q763</f>
        <v>1</v>
      </c>
      <c r="R762" s="435">
        <f>R763</f>
        <v>1</v>
      </c>
    </row>
    <row r="763" spans="8:18" ht="18.75" hidden="1">
      <c r="H763" s="189"/>
      <c r="I763" s="187">
        <v>660</v>
      </c>
      <c r="J763" s="190">
        <v>1</v>
      </c>
      <c r="K763" s="185">
        <v>13</v>
      </c>
      <c r="L763" s="185">
        <v>91</v>
      </c>
      <c r="M763" s="186" t="s">
        <v>433</v>
      </c>
      <c r="N763" s="186" t="s">
        <v>463</v>
      </c>
      <c r="O763" s="186" t="s">
        <v>843</v>
      </c>
      <c r="P763" s="183">
        <v>244</v>
      </c>
      <c r="Q763" s="437">
        <v>1</v>
      </c>
      <c r="R763" s="435">
        <v>1</v>
      </c>
    </row>
    <row r="764" spans="8:18" ht="18.75">
      <c r="H764" s="106" t="s">
        <v>324</v>
      </c>
      <c r="I764" s="42">
        <v>661</v>
      </c>
      <c r="J764" s="46" t="s">
        <v>397</v>
      </c>
      <c r="K764" s="46" t="s">
        <v>397</v>
      </c>
      <c r="L764" s="265" t="s">
        <v>397</v>
      </c>
      <c r="M764" s="266" t="s">
        <v>397</v>
      </c>
      <c r="N764" s="266"/>
      <c r="O764" s="266" t="s">
        <v>397</v>
      </c>
      <c r="P764" s="95" t="s">
        <v>397</v>
      </c>
      <c r="Q764" s="449">
        <f>Q765+Q838+Q845</f>
        <v>42131.3</v>
      </c>
      <c r="R764" s="449">
        <f>R765+R838+R845</f>
        <v>41360.8</v>
      </c>
    </row>
    <row r="765" spans="8:18" ht="19.5">
      <c r="H765" s="267" t="s">
        <v>401</v>
      </c>
      <c r="I765" s="268">
        <v>661</v>
      </c>
      <c r="J765" s="269">
        <v>1</v>
      </c>
      <c r="K765" s="269">
        <v>0</v>
      </c>
      <c r="L765" s="270" t="s">
        <v>397</v>
      </c>
      <c r="M765" s="271" t="s">
        <v>397</v>
      </c>
      <c r="N765" s="271"/>
      <c r="O765" s="271" t="s">
        <v>397</v>
      </c>
      <c r="P765" s="273" t="s">
        <v>397</v>
      </c>
      <c r="Q765" s="441">
        <f>Q766+Q798</f>
        <v>19241.8</v>
      </c>
      <c r="R765" s="441">
        <f>R766+R798</f>
        <v>18493.3</v>
      </c>
    </row>
    <row r="766" spans="8:18" ht="31.5">
      <c r="H766" s="267" t="s">
        <v>321</v>
      </c>
      <c r="I766" s="268">
        <v>661</v>
      </c>
      <c r="J766" s="269">
        <v>1</v>
      </c>
      <c r="K766" s="269">
        <v>6</v>
      </c>
      <c r="L766" s="270" t="s">
        <v>397</v>
      </c>
      <c r="M766" s="271" t="s">
        <v>397</v>
      </c>
      <c r="N766" s="271"/>
      <c r="O766" s="271" t="s">
        <v>397</v>
      </c>
      <c r="P766" s="273" t="s">
        <v>397</v>
      </c>
      <c r="Q766" s="441">
        <f>Q767</f>
        <v>5202.1</v>
      </c>
      <c r="R766" s="441">
        <f>R767</f>
        <v>4726.299999999999</v>
      </c>
    </row>
    <row r="767" spans="8:18" ht="31.5">
      <c r="H767" s="207" t="s">
        <v>808</v>
      </c>
      <c r="I767" s="22">
        <v>661</v>
      </c>
      <c r="J767" s="23">
        <v>1</v>
      </c>
      <c r="K767" s="23">
        <v>6</v>
      </c>
      <c r="L767" s="24" t="s">
        <v>477</v>
      </c>
      <c r="M767" s="195" t="s">
        <v>433</v>
      </c>
      <c r="N767" s="195" t="s">
        <v>463</v>
      </c>
      <c r="O767" s="195" t="s">
        <v>513</v>
      </c>
      <c r="P767" s="71"/>
      <c r="Q767" s="439">
        <f>Q773+Q768</f>
        <v>5202.1</v>
      </c>
      <c r="R767" s="440">
        <f>R773+R768</f>
        <v>4726.299999999999</v>
      </c>
    </row>
    <row r="768" spans="8:18" ht="31.5">
      <c r="H768" s="207" t="s">
        <v>809</v>
      </c>
      <c r="I768" s="22">
        <v>661</v>
      </c>
      <c r="J768" s="23">
        <v>1</v>
      </c>
      <c r="K768" s="23">
        <v>6</v>
      </c>
      <c r="L768" s="24" t="s">
        <v>477</v>
      </c>
      <c r="M768" s="195" t="s">
        <v>436</v>
      </c>
      <c r="N768" s="195" t="s">
        <v>463</v>
      </c>
      <c r="O768" s="195" t="s">
        <v>513</v>
      </c>
      <c r="P768" s="71"/>
      <c r="Q768" s="439">
        <f aca="true" t="shared" si="13" ref="Q768:R771">Q769</f>
        <v>50</v>
      </c>
      <c r="R768" s="440">
        <f t="shared" si="13"/>
        <v>50</v>
      </c>
    </row>
    <row r="769" spans="8:18" ht="31.5">
      <c r="H769" s="207" t="s">
        <v>810</v>
      </c>
      <c r="I769" s="22">
        <v>661</v>
      </c>
      <c r="J769" s="23">
        <v>1</v>
      </c>
      <c r="K769" s="23">
        <v>6</v>
      </c>
      <c r="L769" s="24" t="s">
        <v>477</v>
      </c>
      <c r="M769" s="195" t="s">
        <v>436</v>
      </c>
      <c r="N769" s="195" t="s">
        <v>435</v>
      </c>
      <c r="O769" s="195" t="s">
        <v>513</v>
      </c>
      <c r="P769" s="71"/>
      <c r="Q769" s="439">
        <f t="shared" si="13"/>
        <v>50</v>
      </c>
      <c r="R769" s="440">
        <f t="shared" si="13"/>
        <v>50</v>
      </c>
    </row>
    <row r="770" spans="8:18" ht="18.75">
      <c r="H770" s="207" t="s">
        <v>243</v>
      </c>
      <c r="I770" s="22">
        <v>661</v>
      </c>
      <c r="J770" s="23">
        <v>1</v>
      </c>
      <c r="K770" s="23">
        <v>6</v>
      </c>
      <c r="L770" s="24" t="s">
        <v>477</v>
      </c>
      <c r="M770" s="195" t="s">
        <v>436</v>
      </c>
      <c r="N770" s="195" t="s">
        <v>435</v>
      </c>
      <c r="O770" s="195" t="s">
        <v>571</v>
      </c>
      <c r="P770" s="71"/>
      <c r="Q770" s="439">
        <f t="shared" si="13"/>
        <v>50</v>
      </c>
      <c r="R770" s="440">
        <f t="shared" si="13"/>
        <v>50</v>
      </c>
    </row>
    <row r="771" spans="8:18" ht="18.75">
      <c r="H771" s="207" t="s">
        <v>611</v>
      </c>
      <c r="I771" s="22">
        <v>661</v>
      </c>
      <c r="J771" s="23">
        <v>1</v>
      </c>
      <c r="K771" s="23">
        <v>6</v>
      </c>
      <c r="L771" s="24" t="s">
        <v>477</v>
      </c>
      <c r="M771" s="195" t="s">
        <v>436</v>
      </c>
      <c r="N771" s="195" t="s">
        <v>435</v>
      </c>
      <c r="O771" s="195" t="s">
        <v>571</v>
      </c>
      <c r="P771" s="71">
        <v>240</v>
      </c>
      <c r="Q771" s="439">
        <f t="shared" si="13"/>
        <v>50</v>
      </c>
      <c r="R771" s="440">
        <f t="shared" si="13"/>
        <v>50</v>
      </c>
    </row>
    <row r="772" spans="8:18" ht="18.75" hidden="1">
      <c r="H772" s="189"/>
      <c r="I772" s="187"/>
      <c r="J772" s="185"/>
      <c r="K772" s="185"/>
      <c r="L772" s="191"/>
      <c r="M772" s="186"/>
      <c r="N772" s="186"/>
      <c r="O772" s="186"/>
      <c r="P772" s="183">
        <v>244</v>
      </c>
      <c r="Q772" s="438">
        <v>50</v>
      </c>
      <c r="R772" s="440">
        <v>50</v>
      </c>
    </row>
    <row r="773" spans="8:18" ht="31.5">
      <c r="H773" s="207" t="s">
        <v>807</v>
      </c>
      <c r="I773" s="22">
        <v>661</v>
      </c>
      <c r="J773" s="23">
        <v>1</v>
      </c>
      <c r="K773" s="23">
        <v>6</v>
      </c>
      <c r="L773" s="24" t="s">
        <v>477</v>
      </c>
      <c r="M773" s="195" t="s">
        <v>430</v>
      </c>
      <c r="N773" s="195" t="s">
        <v>463</v>
      </c>
      <c r="O773" s="195" t="s">
        <v>513</v>
      </c>
      <c r="P773" s="22"/>
      <c r="Q773" s="436">
        <f>Q775</f>
        <v>5152.1</v>
      </c>
      <c r="R773" s="435">
        <f>R775</f>
        <v>4676.299999999999</v>
      </c>
    </row>
    <row r="774" spans="8:18" ht="78.75">
      <c r="H774" s="207" t="s">
        <v>806</v>
      </c>
      <c r="I774" s="22">
        <v>661</v>
      </c>
      <c r="J774" s="23">
        <v>1</v>
      </c>
      <c r="K774" s="23">
        <v>6</v>
      </c>
      <c r="L774" s="24" t="s">
        <v>477</v>
      </c>
      <c r="M774" s="195" t="s">
        <v>430</v>
      </c>
      <c r="N774" s="195" t="s">
        <v>435</v>
      </c>
      <c r="O774" s="195" t="s">
        <v>513</v>
      </c>
      <c r="P774" s="71"/>
      <c r="Q774" s="439">
        <f>Q775</f>
        <v>5152.1</v>
      </c>
      <c r="R774" s="440">
        <f>R775</f>
        <v>4676.299999999999</v>
      </c>
    </row>
    <row r="775" spans="8:18" ht="18.75">
      <c r="H775" s="207" t="s">
        <v>243</v>
      </c>
      <c r="I775" s="22">
        <v>661</v>
      </c>
      <c r="J775" s="23">
        <v>1</v>
      </c>
      <c r="K775" s="23">
        <v>6</v>
      </c>
      <c r="L775" s="23">
        <v>11</v>
      </c>
      <c r="M775" s="195" t="s">
        <v>430</v>
      </c>
      <c r="N775" s="195" t="s">
        <v>435</v>
      </c>
      <c r="O775" s="195" t="s">
        <v>571</v>
      </c>
      <c r="P775" s="71" t="s">
        <v>397</v>
      </c>
      <c r="Q775" s="439">
        <f>Q776+Q780+Q783+Q785+Q787+Q789</f>
        <v>5152.1</v>
      </c>
      <c r="R775" s="440">
        <f>R776+R780+R783+R785+R787+R789</f>
        <v>4676.299999999999</v>
      </c>
    </row>
    <row r="776" spans="8:18" ht="18.75">
      <c r="H776" s="207" t="s">
        <v>396</v>
      </c>
      <c r="I776" s="71">
        <v>661</v>
      </c>
      <c r="J776" s="63">
        <v>1</v>
      </c>
      <c r="K776" s="23">
        <v>6</v>
      </c>
      <c r="L776" s="23">
        <v>11</v>
      </c>
      <c r="M776" s="195" t="s">
        <v>430</v>
      </c>
      <c r="N776" s="195" t="s">
        <v>435</v>
      </c>
      <c r="O776" s="195" t="s">
        <v>571</v>
      </c>
      <c r="P776" s="71">
        <v>120</v>
      </c>
      <c r="Q776" s="439">
        <f>Q777+Q778+Q779</f>
        <v>4235.8</v>
      </c>
      <c r="R776" s="440">
        <v>4161.4</v>
      </c>
    </row>
    <row r="777" spans="8:18" ht="18.75" hidden="1">
      <c r="H777" s="182" t="s">
        <v>258</v>
      </c>
      <c r="I777" s="183">
        <v>661</v>
      </c>
      <c r="J777" s="194">
        <v>1</v>
      </c>
      <c r="K777" s="185">
        <v>6</v>
      </c>
      <c r="L777" s="185">
        <v>11</v>
      </c>
      <c r="M777" s="186" t="s">
        <v>430</v>
      </c>
      <c r="N777" s="186" t="s">
        <v>435</v>
      </c>
      <c r="O777" s="186" t="s">
        <v>571</v>
      </c>
      <c r="P777" s="183">
        <v>121</v>
      </c>
      <c r="Q777" s="437">
        <f>3084.9+140.7</f>
        <v>3225.6</v>
      </c>
      <c r="R777" s="435">
        <f>3084.9+140.7</f>
        <v>3225.6</v>
      </c>
    </row>
    <row r="778" spans="8:18" ht="31.5" hidden="1">
      <c r="H778" s="182" t="s">
        <v>557</v>
      </c>
      <c r="I778" s="183">
        <v>661</v>
      </c>
      <c r="J778" s="194">
        <v>1</v>
      </c>
      <c r="K778" s="185">
        <v>6</v>
      </c>
      <c r="L778" s="185">
        <v>11</v>
      </c>
      <c r="M778" s="186" t="s">
        <v>430</v>
      </c>
      <c r="N778" s="186" t="s">
        <v>435</v>
      </c>
      <c r="O778" s="186" t="s">
        <v>571</v>
      </c>
      <c r="P778" s="183">
        <v>122</v>
      </c>
      <c r="Q778" s="437">
        <f>26+10</f>
        <v>36</v>
      </c>
      <c r="R778" s="435">
        <f>26+10</f>
        <v>36</v>
      </c>
    </row>
    <row r="779" spans="8:18" ht="31.5" hidden="1">
      <c r="H779" s="182" t="s">
        <v>260</v>
      </c>
      <c r="I779" s="183">
        <v>661</v>
      </c>
      <c r="J779" s="194">
        <v>1</v>
      </c>
      <c r="K779" s="185">
        <v>6</v>
      </c>
      <c r="L779" s="185">
        <v>11</v>
      </c>
      <c r="M779" s="186" t="s">
        <v>430</v>
      </c>
      <c r="N779" s="186" t="s">
        <v>435</v>
      </c>
      <c r="O779" s="186" t="s">
        <v>571</v>
      </c>
      <c r="P779" s="183">
        <v>129</v>
      </c>
      <c r="Q779" s="437">
        <f>931.6+42.5+0.1</f>
        <v>974.2</v>
      </c>
      <c r="R779" s="435">
        <v>899.8</v>
      </c>
    </row>
    <row r="780" spans="8:18" ht="18.75">
      <c r="H780" s="21" t="s">
        <v>611</v>
      </c>
      <c r="I780" s="71">
        <v>661</v>
      </c>
      <c r="J780" s="224">
        <v>1</v>
      </c>
      <c r="K780" s="23">
        <v>6</v>
      </c>
      <c r="L780" s="23">
        <v>11</v>
      </c>
      <c r="M780" s="195" t="s">
        <v>430</v>
      </c>
      <c r="N780" s="195" t="s">
        <v>435</v>
      </c>
      <c r="O780" s="195" t="s">
        <v>571</v>
      </c>
      <c r="P780" s="71">
        <v>240</v>
      </c>
      <c r="Q780" s="436">
        <v>810.1</v>
      </c>
      <c r="R780" s="435">
        <v>420.7</v>
      </c>
    </row>
    <row r="781" spans="8:18" ht="18.75" hidden="1">
      <c r="H781" s="182" t="s">
        <v>554</v>
      </c>
      <c r="I781" s="183">
        <v>661</v>
      </c>
      <c r="J781" s="194">
        <v>1</v>
      </c>
      <c r="K781" s="185">
        <v>6</v>
      </c>
      <c r="L781" s="185">
        <v>11</v>
      </c>
      <c r="M781" s="186" t="s">
        <v>430</v>
      </c>
      <c r="N781" s="186" t="s">
        <v>435</v>
      </c>
      <c r="O781" s="186" t="s">
        <v>571</v>
      </c>
      <c r="P781" s="183">
        <v>242</v>
      </c>
      <c r="Q781" s="437">
        <f>501.4+11.2+35</f>
        <v>547.6</v>
      </c>
      <c r="R781" s="435">
        <v>158</v>
      </c>
    </row>
    <row r="782" spans="8:18" ht="18.75" hidden="1">
      <c r="H782" s="189" t="s">
        <v>555</v>
      </c>
      <c r="I782" s="187">
        <v>661</v>
      </c>
      <c r="J782" s="185">
        <v>1</v>
      </c>
      <c r="K782" s="185">
        <v>6</v>
      </c>
      <c r="L782" s="191" t="s">
        <v>477</v>
      </c>
      <c r="M782" s="186" t="s">
        <v>430</v>
      </c>
      <c r="N782" s="186" t="s">
        <v>435</v>
      </c>
      <c r="O782" s="186" t="s">
        <v>571</v>
      </c>
      <c r="P782" s="187">
        <v>244</v>
      </c>
      <c r="Q782" s="437">
        <v>262.6</v>
      </c>
      <c r="R782" s="435">
        <v>262.6</v>
      </c>
    </row>
    <row r="783" spans="8:18" ht="18.75" hidden="1">
      <c r="H783" s="207" t="s">
        <v>617</v>
      </c>
      <c r="I783" s="22">
        <v>661</v>
      </c>
      <c r="J783" s="23">
        <v>1</v>
      </c>
      <c r="K783" s="23">
        <v>6</v>
      </c>
      <c r="L783" s="24" t="s">
        <v>477</v>
      </c>
      <c r="M783" s="195" t="s">
        <v>430</v>
      </c>
      <c r="N783" s="195" t="s">
        <v>435</v>
      </c>
      <c r="O783" s="195" t="s">
        <v>571</v>
      </c>
      <c r="P783" s="22">
        <v>320</v>
      </c>
      <c r="Q783" s="436">
        <f>Q784</f>
        <v>0</v>
      </c>
      <c r="R783" s="435">
        <f>R784</f>
        <v>0</v>
      </c>
    </row>
    <row r="784" spans="8:18" ht="18.75" hidden="1">
      <c r="H784" s="189"/>
      <c r="I784" s="187"/>
      <c r="J784" s="185"/>
      <c r="K784" s="185"/>
      <c r="L784" s="191"/>
      <c r="M784" s="186"/>
      <c r="N784" s="186"/>
      <c r="O784" s="186"/>
      <c r="P784" s="187">
        <v>321</v>
      </c>
      <c r="Q784" s="437">
        <v>0</v>
      </c>
      <c r="R784" s="435">
        <v>0</v>
      </c>
    </row>
    <row r="785" spans="8:18" ht="18.75" hidden="1">
      <c r="H785" s="207" t="s">
        <v>622</v>
      </c>
      <c r="I785" s="22">
        <v>661</v>
      </c>
      <c r="J785" s="23">
        <v>1</v>
      </c>
      <c r="K785" s="23">
        <v>6</v>
      </c>
      <c r="L785" s="24" t="s">
        <v>477</v>
      </c>
      <c r="M785" s="195" t="s">
        <v>430</v>
      </c>
      <c r="N785" s="195" t="s">
        <v>435</v>
      </c>
      <c r="O785" s="195" t="s">
        <v>571</v>
      </c>
      <c r="P785" s="22">
        <v>830</v>
      </c>
      <c r="Q785" s="436">
        <f>Q786</f>
        <v>0</v>
      </c>
      <c r="R785" s="435">
        <f>R786</f>
        <v>0</v>
      </c>
    </row>
    <row r="786" spans="8:18" ht="18.75" hidden="1">
      <c r="H786" s="189" t="s">
        <v>621</v>
      </c>
      <c r="I786" s="187">
        <v>661</v>
      </c>
      <c r="J786" s="185">
        <v>1</v>
      </c>
      <c r="K786" s="185">
        <v>6</v>
      </c>
      <c r="L786" s="191" t="s">
        <v>477</v>
      </c>
      <c r="M786" s="186" t="s">
        <v>430</v>
      </c>
      <c r="N786" s="186" t="s">
        <v>435</v>
      </c>
      <c r="O786" s="186" t="s">
        <v>571</v>
      </c>
      <c r="P786" s="187">
        <v>831</v>
      </c>
      <c r="Q786" s="437">
        <v>0</v>
      </c>
      <c r="R786" s="435">
        <v>0</v>
      </c>
    </row>
    <row r="787" spans="8:18" ht="18.75">
      <c r="H787" s="207" t="s">
        <v>612</v>
      </c>
      <c r="I787" s="22">
        <v>661</v>
      </c>
      <c r="J787" s="23">
        <v>1</v>
      </c>
      <c r="K787" s="23">
        <v>6</v>
      </c>
      <c r="L787" s="24" t="s">
        <v>477</v>
      </c>
      <c r="M787" s="195" t="s">
        <v>430</v>
      </c>
      <c r="N787" s="195" t="s">
        <v>435</v>
      </c>
      <c r="O787" s="195" t="s">
        <v>571</v>
      </c>
      <c r="P787" s="22">
        <v>850</v>
      </c>
      <c r="Q787" s="436">
        <f>Q788</f>
        <v>12</v>
      </c>
      <c r="R787" s="435">
        <v>0</v>
      </c>
    </row>
    <row r="788" spans="8:18" ht="18.75" hidden="1">
      <c r="H788" s="189" t="s">
        <v>556</v>
      </c>
      <c r="I788" s="187"/>
      <c r="J788" s="185"/>
      <c r="K788" s="185"/>
      <c r="L788" s="191"/>
      <c r="M788" s="186"/>
      <c r="N788" s="186"/>
      <c r="O788" s="186"/>
      <c r="P788" s="187">
        <v>852</v>
      </c>
      <c r="Q788" s="437">
        <f>22-10</f>
        <v>12</v>
      </c>
      <c r="R788" s="435">
        <v>0</v>
      </c>
    </row>
    <row r="789" spans="8:18" ht="47.25">
      <c r="H789" s="37" t="s">
        <v>29</v>
      </c>
      <c r="I789" s="36">
        <v>661</v>
      </c>
      <c r="J789" s="49">
        <v>1</v>
      </c>
      <c r="K789" s="49">
        <v>6</v>
      </c>
      <c r="L789" s="180" t="s">
        <v>477</v>
      </c>
      <c r="M789" s="181" t="s">
        <v>430</v>
      </c>
      <c r="N789" s="181" t="s">
        <v>435</v>
      </c>
      <c r="O789" s="181" t="s">
        <v>30</v>
      </c>
      <c r="P789" s="36"/>
      <c r="Q789" s="435">
        <v>94.2</v>
      </c>
      <c r="R789" s="435">
        <v>94.2</v>
      </c>
    </row>
    <row r="790" spans="8:18" ht="18.75">
      <c r="H790" s="37" t="s">
        <v>396</v>
      </c>
      <c r="I790" s="36">
        <v>661</v>
      </c>
      <c r="J790" s="49">
        <v>1</v>
      </c>
      <c r="K790" s="49">
        <v>6</v>
      </c>
      <c r="L790" s="180" t="s">
        <v>477</v>
      </c>
      <c r="M790" s="181" t="s">
        <v>430</v>
      </c>
      <c r="N790" s="181" t="s">
        <v>435</v>
      </c>
      <c r="O790" s="181" t="s">
        <v>30</v>
      </c>
      <c r="P790" s="36">
        <v>120</v>
      </c>
      <c r="Q790" s="435">
        <f>SUM(Q791:Q792)</f>
        <v>94.19999999999999</v>
      </c>
      <c r="R790" s="435">
        <f>SUM(R791:R792)</f>
        <v>94.19999999999999</v>
      </c>
    </row>
    <row r="791" spans="8:18" ht="18.75" hidden="1">
      <c r="H791" s="189"/>
      <c r="I791" s="187"/>
      <c r="J791" s="185"/>
      <c r="K791" s="185"/>
      <c r="L791" s="191"/>
      <c r="M791" s="186"/>
      <c r="N791" s="186"/>
      <c r="O791" s="186"/>
      <c r="P791" s="187">
        <v>121</v>
      </c>
      <c r="Q791" s="437">
        <v>72.3</v>
      </c>
      <c r="R791" s="435">
        <v>72.3</v>
      </c>
    </row>
    <row r="792" spans="8:18" ht="18.75" hidden="1">
      <c r="H792" s="189"/>
      <c r="I792" s="187"/>
      <c r="J792" s="185"/>
      <c r="K792" s="185"/>
      <c r="L792" s="191"/>
      <c r="M792" s="186"/>
      <c r="N792" s="186"/>
      <c r="O792" s="186"/>
      <c r="P792" s="187">
        <v>129</v>
      </c>
      <c r="Q792" s="437">
        <v>21.9</v>
      </c>
      <c r="R792" s="435">
        <v>21.9</v>
      </c>
    </row>
    <row r="793" spans="8:18" ht="18.75" hidden="1">
      <c r="H793" s="37" t="s">
        <v>103</v>
      </c>
      <c r="I793" s="36">
        <v>661</v>
      </c>
      <c r="J793" s="49">
        <v>1</v>
      </c>
      <c r="K793" s="49">
        <v>6</v>
      </c>
      <c r="L793" s="180" t="s">
        <v>460</v>
      </c>
      <c r="M793" s="181" t="s">
        <v>433</v>
      </c>
      <c r="N793" s="181" t="s">
        <v>463</v>
      </c>
      <c r="O793" s="181" t="s">
        <v>513</v>
      </c>
      <c r="P793" s="36"/>
      <c r="Q793" s="435">
        <f>Q794</f>
        <v>0</v>
      </c>
      <c r="R793" s="435">
        <f>R794</f>
        <v>0</v>
      </c>
    </row>
    <row r="794" spans="8:18" ht="18.75" hidden="1">
      <c r="H794" s="37" t="s">
        <v>243</v>
      </c>
      <c r="I794" s="36">
        <v>661</v>
      </c>
      <c r="J794" s="49">
        <v>1</v>
      </c>
      <c r="K794" s="49">
        <v>6</v>
      </c>
      <c r="L794" s="180" t="s">
        <v>460</v>
      </c>
      <c r="M794" s="181" t="s">
        <v>433</v>
      </c>
      <c r="N794" s="181" t="s">
        <v>463</v>
      </c>
      <c r="O794" s="181" t="s">
        <v>571</v>
      </c>
      <c r="P794" s="36"/>
      <c r="Q794" s="435">
        <f>SUM(Q795:Q797)</f>
        <v>0</v>
      </c>
      <c r="R794" s="435">
        <f>SUM(R795:R797)</f>
        <v>0</v>
      </c>
    </row>
    <row r="795" spans="8:18" ht="18.75" hidden="1">
      <c r="H795" s="37" t="s">
        <v>396</v>
      </c>
      <c r="I795" s="36">
        <v>661</v>
      </c>
      <c r="J795" s="49">
        <v>1</v>
      </c>
      <c r="K795" s="49">
        <v>6</v>
      </c>
      <c r="L795" s="180" t="s">
        <v>460</v>
      </c>
      <c r="M795" s="181" t="s">
        <v>433</v>
      </c>
      <c r="N795" s="181" t="s">
        <v>463</v>
      </c>
      <c r="O795" s="181" t="s">
        <v>571</v>
      </c>
      <c r="P795" s="36">
        <v>120</v>
      </c>
      <c r="Q795" s="435">
        <v>0</v>
      </c>
      <c r="R795" s="435">
        <v>0</v>
      </c>
    </row>
    <row r="796" spans="8:18" ht="18.75" hidden="1">
      <c r="H796" s="37" t="s">
        <v>611</v>
      </c>
      <c r="I796" s="36">
        <v>661</v>
      </c>
      <c r="J796" s="49">
        <v>1</v>
      </c>
      <c r="K796" s="49">
        <v>6</v>
      </c>
      <c r="L796" s="180" t="s">
        <v>460</v>
      </c>
      <c r="M796" s="181" t="s">
        <v>433</v>
      </c>
      <c r="N796" s="181" t="s">
        <v>463</v>
      </c>
      <c r="O796" s="181" t="s">
        <v>571</v>
      </c>
      <c r="P796" s="36">
        <v>240</v>
      </c>
      <c r="Q796" s="435">
        <v>0</v>
      </c>
      <c r="R796" s="435">
        <v>0</v>
      </c>
    </row>
    <row r="797" spans="8:18" ht="18.75" hidden="1">
      <c r="H797" s="37" t="s">
        <v>612</v>
      </c>
      <c r="I797" s="36">
        <v>661</v>
      </c>
      <c r="J797" s="49">
        <v>1</v>
      </c>
      <c r="K797" s="49">
        <v>6</v>
      </c>
      <c r="L797" s="180" t="s">
        <v>460</v>
      </c>
      <c r="M797" s="181" t="s">
        <v>433</v>
      </c>
      <c r="N797" s="181" t="s">
        <v>463</v>
      </c>
      <c r="O797" s="181" t="s">
        <v>571</v>
      </c>
      <c r="P797" s="36">
        <v>850</v>
      </c>
      <c r="Q797" s="435">
        <v>0</v>
      </c>
      <c r="R797" s="435">
        <v>0</v>
      </c>
    </row>
    <row r="798" spans="8:18" ht="19.5">
      <c r="H798" s="267" t="s">
        <v>400</v>
      </c>
      <c r="I798" s="268">
        <v>661</v>
      </c>
      <c r="J798" s="269">
        <v>1</v>
      </c>
      <c r="K798" s="269">
        <v>13</v>
      </c>
      <c r="L798" s="270"/>
      <c r="M798" s="271"/>
      <c r="N798" s="271"/>
      <c r="O798" s="271"/>
      <c r="P798" s="268"/>
      <c r="Q798" s="433">
        <f>Q802+Q808+Q815+Q821+Q832+Q806</f>
        <v>14039.699999999999</v>
      </c>
      <c r="R798" s="433">
        <f>R802+R808+R815+R821+R832+R806</f>
        <v>13767</v>
      </c>
    </row>
    <row r="799" spans="8:18" ht="31.5">
      <c r="H799" s="207" t="s">
        <v>808</v>
      </c>
      <c r="I799" s="22">
        <v>661</v>
      </c>
      <c r="J799" s="23">
        <v>1</v>
      </c>
      <c r="K799" s="23">
        <v>13</v>
      </c>
      <c r="L799" s="24" t="s">
        <v>477</v>
      </c>
      <c r="M799" s="195" t="s">
        <v>433</v>
      </c>
      <c r="N799" s="195" t="s">
        <v>463</v>
      </c>
      <c r="O799" s="195" t="s">
        <v>513</v>
      </c>
      <c r="P799" s="71"/>
      <c r="Q799" s="439">
        <f>Q800</f>
        <v>1253.8</v>
      </c>
      <c r="R799" s="440">
        <f>R800</f>
        <v>1240.3999999999999</v>
      </c>
    </row>
    <row r="800" spans="8:18" ht="31.5">
      <c r="H800" s="207" t="s">
        <v>807</v>
      </c>
      <c r="I800" s="22">
        <v>661</v>
      </c>
      <c r="J800" s="23">
        <v>1</v>
      </c>
      <c r="K800" s="23">
        <v>13</v>
      </c>
      <c r="L800" s="24" t="s">
        <v>477</v>
      </c>
      <c r="M800" s="195" t="s">
        <v>430</v>
      </c>
      <c r="N800" s="195" t="s">
        <v>463</v>
      </c>
      <c r="O800" s="195" t="s">
        <v>513</v>
      </c>
      <c r="P800" s="22"/>
      <c r="Q800" s="436">
        <f>Q801</f>
        <v>1253.8</v>
      </c>
      <c r="R800" s="435">
        <f>R801</f>
        <v>1240.3999999999999</v>
      </c>
    </row>
    <row r="801" spans="8:18" ht="78.75">
      <c r="H801" s="207" t="s">
        <v>806</v>
      </c>
      <c r="I801" s="22">
        <v>661</v>
      </c>
      <c r="J801" s="23">
        <v>1</v>
      </c>
      <c r="K801" s="23">
        <v>13</v>
      </c>
      <c r="L801" s="24" t="s">
        <v>477</v>
      </c>
      <c r="M801" s="195" t="s">
        <v>430</v>
      </c>
      <c r="N801" s="195" t="s">
        <v>435</v>
      </c>
      <c r="O801" s="195" t="s">
        <v>513</v>
      </c>
      <c r="P801" s="22"/>
      <c r="Q801" s="436">
        <f>Q802+Q808+Q815+Q806</f>
        <v>1253.8</v>
      </c>
      <c r="R801" s="435">
        <f>R802+R808+R815+R806</f>
        <v>1240.3999999999999</v>
      </c>
    </row>
    <row r="802" spans="8:18" ht="63">
      <c r="H802" s="223" t="s">
        <v>828</v>
      </c>
      <c r="I802" s="22">
        <v>661</v>
      </c>
      <c r="J802" s="23">
        <v>1</v>
      </c>
      <c r="K802" s="23">
        <v>13</v>
      </c>
      <c r="L802" s="24" t="s">
        <v>477</v>
      </c>
      <c r="M802" s="195" t="s">
        <v>430</v>
      </c>
      <c r="N802" s="195" t="s">
        <v>435</v>
      </c>
      <c r="O802" s="195" t="s">
        <v>579</v>
      </c>
      <c r="P802" s="22" t="s">
        <v>397</v>
      </c>
      <c r="Q802" s="436">
        <f>Q804+Q805</f>
        <v>21</v>
      </c>
      <c r="R802" s="435">
        <f>R804+R805</f>
        <v>21</v>
      </c>
    </row>
    <row r="803" spans="8:18" ht="18.75">
      <c r="H803" s="223" t="s">
        <v>611</v>
      </c>
      <c r="I803" s="22">
        <v>661</v>
      </c>
      <c r="J803" s="23">
        <v>1</v>
      </c>
      <c r="K803" s="23">
        <v>13</v>
      </c>
      <c r="L803" s="24" t="s">
        <v>477</v>
      </c>
      <c r="M803" s="195" t="s">
        <v>430</v>
      </c>
      <c r="N803" s="195" t="s">
        <v>435</v>
      </c>
      <c r="O803" s="195" t="s">
        <v>579</v>
      </c>
      <c r="P803" s="22">
        <v>240</v>
      </c>
      <c r="Q803" s="436">
        <f>Q804+Q805</f>
        <v>21</v>
      </c>
      <c r="R803" s="435">
        <f>R804+R805</f>
        <v>21</v>
      </c>
    </row>
    <row r="804" spans="8:18" ht="18.75" hidden="1">
      <c r="H804" s="192" t="s">
        <v>554</v>
      </c>
      <c r="I804" s="183">
        <v>661</v>
      </c>
      <c r="J804" s="190">
        <v>1</v>
      </c>
      <c r="K804" s="190">
        <v>13</v>
      </c>
      <c r="L804" s="191" t="s">
        <v>477</v>
      </c>
      <c r="M804" s="186" t="s">
        <v>430</v>
      </c>
      <c r="N804" s="186" t="s">
        <v>435</v>
      </c>
      <c r="O804" s="186" t="s">
        <v>579</v>
      </c>
      <c r="P804" s="187">
        <v>242</v>
      </c>
      <c r="Q804" s="437">
        <f>18-7.7</f>
        <v>10.3</v>
      </c>
      <c r="R804" s="435">
        <f>18-7.7</f>
        <v>10.3</v>
      </c>
    </row>
    <row r="805" spans="8:18" ht="18.75" hidden="1">
      <c r="H805" s="222" t="s">
        <v>555</v>
      </c>
      <c r="I805" s="187">
        <v>661</v>
      </c>
      <c r="J805" s="185">
        <v>1</v>
      </c>
      <c r="K805" s="185">
        <v>13</v>
      </c>
      <c r="L805" s="191" t="s">
        <v>477</v>
      </c>
      <c r="M805" s="186" t="s">
        <v>430</v>
      </c>
      <c r="N805" s="186" t="s">
        <v>435</v>
      </c>
      <c r="O805" s="186" t="s">
        <v>579</v>
      </c>
      <c r="P805" s="187">
        <v>244</v>
      </c>
      <c r="Q805" s="437">
        <f>16.4-5.7</f>
        <v>10.7</v>
      </c>
      <c r="R805" s="435">
        <f>16.4-5.7</f>
        <v>10.7</v>
      </c>
    </row>
    <row r="806" spans="8:18" ht="18.75">
      <c r="H806" s="343" t="s">
        <v>40</v>
      </c>
      <c r="I806" s="36">
        <v>661</v>
      </c>
      <c r="J806" s="49">
        <v>1</v>
      </c>
      <c r="K806" s="49">
        <v>13</v>
      </c>
      <c r="L806" s="180" t="s">
        <v>477</v>
      </c>
      <c r="M806" s="181" t="s">
        <v>430</v>
      </c>
      <c r="N806" s="181" t="s">
        <v>435</v>
      </c>
      <c r="O806" s="181" t="s">
        <v>41</v>
      </c>
      <c r="P806" s="36"/>
      <c r="Q806" s="435">
        <f>Q807</f>
        <v>13.4</v>
      </c>
      <c r="R806" s="435">
        <f>R807</f>
        <v>0</v>
      </c>
    </row>
    <row r="807" spans="8:18" ht="18.75">
      <c r="H807" s="223" t="s">
        <v>611</v>
      </c>
      <c r="I807" s="36">
        <v>661</v>
      </c>
      <c r="J807" s="49">
        <v>1</v>
      </c>
      <c r="K807" s="49">
        <v>13</v>
      </c>
      <c r="L807" s="180" t="s">
        <v>477</v>
      </c>
      <c r="M807" s="181" t="s">
        <v>430</v>
      </c>
      <c r="N807" s="181" t="s">
        <v>435</v>
      </c>
      <c r="O807" s="181" t="s">
        <v>41</v>
      </c>
      <c r="P807" s="36">
        <v>240</v>
      </c>
      <c r="Q807" s="435">
        <v>13.4</v>
      </c>
      <c r="R807" s="435">
        <v>0</v>
      </c>
    </row>
    <row r="808" spans="8:18" ht="31.5">
      <c r="H808" s="207" t="s">
        <v>847</v>
      </c>
      <c r="I808" s="22">
        <v>661</v>
      </c>
      <c r="J808" s="23">
        <v>1</v>
      </c>
      <c r="K808" s="23">
        <v>13</v>
      </c>
      <c r="L808" s="24" t="s">
        <v>477</v>
      </c>
      <c r="M808" s="195" t="s">
        <v>430</v>
      </c>
      <c r="N808" s="195" t="s">
        <v>435</v>
      </c>
      <c r="O808" s="195" t="s">
        <v>845</v>
      </c>
      <c r="P808" s="22"/>
      <c r="Q808" s="450">
        <f>Q809+Q812</f>
        <v>305.7</v>
      </c>
      <c r="R808" s="451">
        <f>R809+R812</f>
        <v>305.7</v>
      </c>
    </row>
    <row r="809" spans="8:18" ht="18.75">
      <c r="H809" s="207" t="s">
        <v>396</v>
      </c>
      <c r="I809" s="22">
        <v>661</v>
      </c>
      <c r="J809" s="23">
        <v>1</v>
      </c>
      <c r="K809" s="23">
        <v>13</v>
      </c>
      <c r="L809" s="24" t="s">
        <v>477</v>
      </c>
      <c r="M809" s="195" t="s">
        <v>430</v>
      </c>
      <c r="N809" s="195" t="s">
        <v>435</v>
      </c>
      <c r="O809" s="195" t="s">
        <v>845</v>
      </c>
      <c r="P809" s="22">
        <v>120</v>
      </c>
      <c r="Q809" s="450">
        <f>Q810+Q811</f>
        <v>304.7</v>
      </c>
      <c r="R809" s="451">
        <f>R810+R811</f>
        <v>304.7</v>
      </c>
    </row>
    <row r="810" spans="8:18" ht="18.75" hidden="1">
      <c r="H810" s="189"/>
      <c r="I810" s="187">
        <v>661</v>
      </c>
      <c r="J810" s="23">
        <v>1</v>
      </c>
      <c r="K810" s="23">
        <v>13</v>
      </c>
      <c r="L810" s="191" t="s">
        <v>477</v>
      </c>
      <c r="M810" s="186" t="s">
        <v>430</v>
      </c>
      <c r="N810" s="186" t="s">
        <v>435</v>
      </c>
      <c r="O810" s="186" t="s">
        <v>845</v>
      </c>
      <c r="P810" s="187">
        <v>121</v>
      </c>
      <c r="Q810" s="437">
        <v>231.6</v>
      </c>
      <c r="R810" s="435">
        <v>231.6</v>
      </c>
    </row>
    <row r="811" spans="8:18" ht="18.75" hidden="1">
      <c r="H811" s="189"/>
      <c r="I811" s="187">
        <v>661</v>
      </c>
      <c r="J811" s="23">
        <v>1</v>
      </c>
      <c r="K811" s="23">
        <v>13</v>
      </c>
      <c r="L811" s="191" t="s">
        <v>477</v>
      </c>
      <c r="M811" s="186" t="s">
        <v>430</v>
      </c>
      <c r="N811" s="186" t="s">
        <v>435</v>
      </c>
      <c r="O811" s="186" t="s">
        <v>845</v>
      </c>
      <c r="P811" s="187">
        <v>129</v>
      </c>
      <c r="Q811" s="437">
        <v>73.1</v>
      </c>
      <c r="R811" s="435">
        <v>73.1</v>
      </c>
    </row>
    <row r="812" spans="8:18" ht="20.25" customHeight="1">
      <c r="H812" s="37" t="s">
        <v>611</v>
      </c>
      <c r="I812" s="36">
        <v>661</v>
      </c>
      <c r="J812" s="49">
        <v>1</v>
      </c>
      <c r="K812" s="49">
        <v>13</v>
      </c>
      <c r="L812" s="180" t="s">
        <v>477</v>
      </c>
      <c r="M812" s="181" t="s">
        <v>430</v>
      </c>
      <c r="N812" s="181" t="s">
        <v>435</v>
      </c>
      <c r="O812" s="181" t="s">
        <v>845</v>
      </c>
      <c r="P812" s="36">
        <v>240</v>
      </c>
      <c r="Q812" s="435">
        <f>Q813+Q814</f>
        <v>1</v>
      </c>
      <c r="R812" s="435">
        <f>R813+R814</f>
        <v>1</v>
      </c>
    </row>
    <row r="813" spans="8:18" ht="18.75" hidden="1">
      <c r="H813" s="189"/>
      <c r="I813" s="187"/>
      <c r="J813" s="185"/>
      <c r="K813" s="185"/>
      <c r="L813" s="191"/>
      <c r="M813" s="186"/>
      <c r="N813" s="186"/>
      <c r="O813" s="186"/>
      <c r="P813" s="187">
        <v>242</v>
      </c>
      <c r="Q813" s="437">
        <v>0</v>
      </c>
      <c r="R813" s="435">
        <v>0</v>
      </c>
    </row>
    <row r="814" spans="8:18" ht="18.75" hidden="1">
      <c r="H814" s="189"/>
      <c r="I814" s="187"/>
      <c r="J814" s="185"/>
      <c r="K814" s="185"/>
      <c r="L814" s="191"/>
      <c r="M814" s="186"/>
      <c r="N814" s="186"/>
      <c r="O814" s="186"/>
      <c r="P814" s="187">
        <v>244</v>
      </c>
      <c r="Q814" s="437">
        <v>1</v>
      </c>
      <c r="R814" s="435">
        <v>1</v>
      </c>
    </row>
    <row r="815" spans="8:18" ht="47.25">
      <c r="H815" s="207" t="s">
        <v>848</v>
      </c>
      <c r="I815" s="22">
        <v>661</v>
      </c>
      <c r="J815" s="23">
        <v>1</v>
      </c>
      <c r="K815" s="23">
        <v>13</v>
      </c>
      <c r="L815" s="24" t="s">
        <v>477</v>
      </c>
      <c r="M815" s="195" t="s">
        <v>430</v>
      </c>
      <c r="N815" s="195" t="s">
        <v>435</v>
      </c>
      <c r="O815" s="195" t="s">
        <v>846</v>
      </c>
      <c r="P815" s="22"/>
      <c r="Q815" s="450">
        <f>Q816+Q819</f>
        <v>913.6999999999999</v>
      </c>
      <c r="R815" s="451">
        <f>R816+R819</f>
        <v>913.6999999999999</v>
      </c>
    </row>
    <row r="816" spans="8:18" ht="18.75">
      <c r="H816" s="207" t="s">
        <v>396</v>
      </c>
      <c r="I816" s="22">
        <v>661</v>
      </c>
      <c r="J816" s="23">
        <v>1</v>
      </c>
      <c r="K816" s="23">
        <v>13</v>
      </c>
      <c r="L816" s="24" t="s">
        <v>477</v>
      </c>
      <c r="M816" s="195" t="s">
        <v>430</v>
      </c>
      <c r="N816" s="195" t="s">
        <v>435</v>
      </c>
      <c r="O816" s="195" t="s">
        <v>846</v>
      </c>
      <c r="P816" s="22">
        <v>120</v>
      </c>
      <c r="Q816" s="450">
        <f>Q817+Q818</f>
        <v>850.5999999999999</v>
      </c>
      <c r="R816" s="451">
        <f>R817+R818</f>
        <v>850.5999999999999</v>
      </c>
    </row>
    <row r="817" spans="8:18" ht="18.75" hidden="1">
      <c r="H817" s="189"/>
      <c r="I817" s="187">
        <v>661</v>
      </c>
      <c r="J817" s="185">
        <v>1</v>
      </c>
      <c r="K817" s="185">
        <v>13</v>
      </c>
      <c r="L817" s="191" t="s">
        <v>477</v>
      </c>
      <c r="M817" s="186" t="s">
        <v>430</v>
      </c>
      <c r="N817" s="186" t="s">
        <v>435</v>
      </c>
      <c r="O817" s="186" t="s">
        <v>846</v>
      </c>
      <c r="P817" s="187">
        <v>121</v>
      </c>
      <c r="Q817" s="437">
        <v>653.3</v>
      </c>
      <c r="R817" s="435">
        <v>653.3</v>
      </c>
    </row>
    <row r="818" spans="8:18" ht="18.75" hidden="1">
      <c r="H818" s="189"/>
      <c r="I818" s="187">
        <v>661</v>
      </c>
      <c r="J818" s="185">
        <v>1</v>
      </c>
      <c r="K818" s="185">
        <v>13</v>
      </c>
      <c r="L818" s="191" t="s">
        <v>477</v>
      </c>
      <c r="M818" s="186" t="s">
        <v>430</v>
      </c>
      <c r="N818" s="186" t="s">
        <v>435</v>
      </c>
      <c r="O818" s="186" t="s">
        <v>846</v>
      </c>
      <c r="P818" s="187">
        <v>129</v>
      </c>
      <c r="Q818" s="437">
        <v>197.3</v>
      </c>
      <c r="R818" s="435">
        <v>197.3</v>
      </c>
    </row>
    <row r="819" spans="8:18" ht="18.75">
      <c r="H819" s="207" t="s">
        <v>611</v>
      </c>
      <c r="I819" s="71">
        <v>661</v>
      </c>
      <c r="J819" s="23">
        <v>1</v>
      </c>
      <c r="K819" s="23">
        <v>13</v>
      </c>
      <c r="L819" s="24" t="s">
        <v>477</v>
      </c>
      <c r="M819" s="195" t="s">
        <v>430</v>
      </c>
      <c r="N819" s="195" t="s">
        <v>435</v>
      </c>
      <c r="O819" s="195" t="s">
        <v>846</v>
      </c>
      <c r="P819" s="22">
        <v>240</v>
      </c>
      <c r="Q819" s="436">
        <f>Q820</f>
        <v>63.1</v>
      </c>
      <c r="R819" s="435">
        <f>R820</f>
        <v>63.1</v>
      </c>
    </row>
    <row r="820" spans="8:18" ht="18.75" hidden="1">
      <c r="H820" s="189"/>
      <c r="I820" s="187"/>
      <c r="J820" s="185"/>
      <c r="K820" s="185"/>
      <c r="L820" s="191"/>
      <c r="M820" s="186"/>
      <c r="N820" s="186"/>
      <c r="O820" s="186"/>
      <c r="P820" s="187">
        <v>240</v>
      </c>
      <c r="Q820" s="437">
        <v>63.1</v>
      </c>
      <c r="R820" s="435">
        <v>63.1</v>
      </c>
    </row>
    <row r="821" spans="8:18" ht="31.5">
      <c r="H821" s="37" t="s">
        <v>104</v>
      </c>
      <c r="I821" s="36">
        <v>661</v>
      </c>
      <c r="J821" s="49">
        <v>1</v>
      </c>
      <c r="K821" s="49">
        <v>13</v>
      </c>
      <c r="L821" s="180" t="s">
        <v>477</v>
      </c>
      <c r="M821" s="181" t="s">
        <v>430</v>
      </c>
      <c r="N821" s="181" t="s">
        <v>472</v>
      </c>
      <c r="O821" s="181" t="s">
        <v>513</v>
      </c>
      <c r="P821" s="36"/>
      <c r="Q821" s="435">
        <f>Q822+Q828</f>
        <v>12094</v>
      </c>
      <c r="R821" s="435">
        <f>R822+R828</f>
        <v>11834.7</v>
      </c>
    </row>
    <row r="822" spans="8:18" ht="31.5">
      <c r="H822" s="207" t="s">
        <v>706</v>
      </c>
      <c r="I822" s="22">
        <v>661</v>
      </c>
      <c r="J822" s="23">
        <v>1</v>
      </c>
      <c r="K822" s="23">
        <v>13</v>
      </c>
      <c r="L822" s="24" t="s">
        <v>477</v>
      </c>
      <c r="M822" s="195" t="s">
        <v>430</v>
      </c>
      <c r="N822" s="195" t="s">
        <v>472</v>
      </c>
      <c r="O822" s="195" t="s">
        <v>705</v>
      </c>
      <c r="P822" s="22"/>
      <c r="Q822" s="436">
        <f>Q823+Q826</f>
        <v>1135.6000000000001</v>
      </c>
      <c r="R822" s="435">
        <f>R823+R826</f>
        <v>1023.6999999999999</v>
      </c>
    </row>
    <row r="823" spans="8:18" ht="18.75">
      <c r="H823" s="207" t="s">
        <v>614</v>
      </c>
      <c r="I823" s="22">
        <v>661</v>
      </c>
      <c r="J823" s="23">
        <v>1</v>
      </c>
      <c r="K823" s="23">
        <v>13</v>
      </c>
      <c r="L823" s="24" t="s">
        <v>477</v>
      </c>
      <c r="M823" s="195" t="s">
        <v>430</v>
      </c>
      <c r="N823" s="195" t="s">
        <v>472</v>
      </c>
      <c r="O823" s="195" t="s">
        <v>705</v>
      </c>
      <c r="P823" s="22">
        <v>110</v>
      </c>
      <c r="Q823" s="436">
        <f>SUM(Q824:Q825)</f>
        <v>1030.1000000000001</v>
      </c>
      <c r="R823" s="435">
        <v>999.8</v>
      </c>
    </row>
    <row r="824" spans="8:18" ht="18.75" hidden="1">
      <c r="H824" s="189"/>
      <c r="I824" s="187"/>
      <c r="J824" s="185"/>
      <c r="K824" s="185"/>
      <c r="L824" s="191"/>
      <c r="M824" s="186"/>
      <c r="N824" s="186"/>
      <c r="O824" s="186"/>
      <c r="P824" s="187">
        <v>111</v>
      </c>
      <c r="Q824" s="437">
        <v>791.2</v>
      </c>
      <c r="R824" s="435">
        <v>791.2</v>
      </c>
    </row>
    <row r="825" spans="8:18" ht="18.75" hidden="1">
      <c r="H825" s="189"/>
      <c r="I825" s="187"/>
      <c r="J825" s="185"/>
      <c r="K825" s="185"/>
      <c r="L825" s="191"/>
      <c r="M825" s="186"/>
      <c r="N825" s="186"/>
      <c r="O825" s="186"/>
      <c r="P825" s="187">
        <v>119</v>
      </c>
      <c r="Q825" s="437">
        <v>238.9</v>
      </c>
      <c r="R825" s="435">
        <v>208.6</v>
      </c>
    </row>
    <row r="826" spans="8:18" ht="18.75">
      <c r="H826" s="207" t="s">
        <v>611</v>
      </c>
      <c r="I826" s="22">
        <v>661</v>
      </c>
      <c r="J826" s="23">
        <v>1</v>
      </c>
      <c r="K826" s="23">
        <v>13</v>
      </c>
      <c r="L826" s="24" t="s">
        <v>477</v>
      </c>
      <c r="M826" s="195" t="s">
        <v>430</v>
      </c>
      <c r="N826" s="195" t="s">
        <v>472</v>
      </c>
      <c r="O826" s="195" t="s">
        <v>705</v>
      </c>
      <c r="P826" s="22">
        <v>240</v>
      </c>
      <c r="Q826" s="436">
        <f>Q827</f>
        <v>105.5</v>
      </c>
      <c r="R826" s="435">
        <v>23.9</v>
      </c>
    </row>
    <row r="827" spans="8:18" ht="18.75" hidden="1">
      <c r="H827" s="189"/>
      <c r="I827" s="187"/>
      <c r="J827" s="185"/>
      <c r="K827" s="185"/>
      <c r="L827" s="191"/>
      <c r="M827" s="186"/>
      <c r="N827" s="186"/>
      <c r="O827" s="186"/>
      <c r="P827" s="187">
        <v>240</v>
      </c>
      <c r="Q827" s="437">
        <v>105.5</v>
      </c>
      <c r="R827" s="435">
        <v>23.9</v>
      </c>
    </row>
    <row r="828" spans="8:18" ht="18.75">
      <c r="H828" s="37" t="s">
        <v>245</v>
      </c>
      <c r="I828" s="36">
        <v>661</v>
      </c>
      <c r="J828" s="49">
        <v>1</v>
      </c>
      <c r="K828" s="49">
        <v>13</v>
      </c>
      <c r="L828" s="180" t="s">
        <v>477</v>
      </c>
      <c r="M828" s="181" t="s">
        <v>430</v>
      </c>
      <c r="N828" s="181" t="s">
        <v>472</v>
      </c>
      <c r="O828" s="181" t="s">
        <v>246</v>
      </c>
      <c r="P828" s="36"/>
      <c r="Q828" s="451">
        <f>SUM(Q829:Q831)</f>
        <v>10958.4</v>
      </c>
      <c r="R828" s="451">
        <f>SUM(R829:R831)</f>
        <v>10811</v>
      </c>
    </row>
    <row r="829" spans="8:18" ht="18.75">
      <c r="H829" s="37" t="s">
        <v>105</v>
      </c>
      <c r="I829" s="36">
        <v>661</v>
      </c>
      <c r="J829" s="49">
        <v>1</v>
      </c>
      <c r="K829" s="49">
        <v>13</v>
      </c>
      <c r="L829" s="180" t="s">
        <v>477</v>
      </c>
      <c r="M829" s="181" t="s">
        <v>430</v>
      </c>
      <c r="N829" s="181" t="s">
        <v>472</v>
      </c>
      <c r="O829" s="181" t="s">
        <v>246</v>
      </c>
      <c r="P829" s="36">
        <v>110</v>
      </c>
      <c r="Q829" s="435">
        <v>10365.4</v>
      </c>
      <c r="R829" s="435">
        <v>10252.1</v>
      </c>
    </row>
    <row r="830" spans="8:18" ht="18.75">
      <c r="H830" s="37" t="s">
        <v>611</v>
      </c>
      <c r="I830" s="36">
        <v>661</v>
      </c>
      <c r="J830" s="49">
        <v>1</v>
      </c>
      <c r="K830" s="49">
        <v>13</v>
      </c>
      <c r="L830" s="180" t="s">
        <v>477</v>
      </c>
      <c r="M830" s="181" t="s">
        <v>430</v>
      </c>
      <c r="N830" s="181" t="s">
        <v>472</v>
      </c>
      <c r="O830" s="181" t="s">
        <v>246</v>
      </c>
      <c r="P830" s="36">
        <v>240</v>
      </c>
      <c r="Q830" s="435">
        <v>592</v>
      </c>
      <c r="R830" s="435">
        <v>557.9</v>
      </c>
    </row>
    <row r="831" spans="8:18" ht="18.75">
      <c r="H831" s="37" t="s">
        <v>612</v>
      </c>
      <c r="I831" s="36">
        <v>661</v>
      </c>
      <c r="J831" s="49">
        <v>1</v>
      </c>
      <c r="K831" s="49">
        <v>13</v>
      </c>
      <c r="L831" s="180" t="s">
        <v>477</v>
      </c>
      <c r="M831" s="181" t="s">
        <v>430</v>
      </c>
      <c r="N831" s="181" t="s">
        <v>472</v>
      </c>
      <c r="O831" s="181" t="s">
        <v>246</v>
      </c>
      <c r="P831" s="36">
        <v>850</v>
      </c>
      <c r="Q831" s="435">
        <v>1</v>
      </c>
      <c r="R831" s="435">
        <v>1</v>
      </c>
    </row>
    <row r="832" spans="8:18" ht="18.75">
      <c r="H832" s="37" t="s">
        <v>245</v>
      </c>
      <c r="I832" s="36">
        <v>661</v>
      </c>
      <c r="J832" s="49">
        <v>1</v>
      </c>
      <c r="K832" s="49">
        <v>13</v>
      </c>
      <c r="L832" s="180" t="s">
        <v>460</v>
      </c>
      <c r="M832" s="181" t="s">
        <v>433</v>
      </c>
      <c r="N832" s="181" t="s">
        <v>463</v>
      </c>
      <c r="O832" s="181" t="s">
        <v>246</v>
      </c>
      <c r="P832" s="36"/>
      <c r="Q832" s="451">
        <f>SUM(Q833:Q835)</f>
        <v>691.9</v>
      </c>
      <c r="R832" s="451">
        <f>SUM(R833:R835)</f>
        <v>691.9</v>
      </c>
    </row>
    <row r="833" spans="8:18" ht="18.75" hidden="1">
      <c r="H833" s="37" t="s">
        <v>105</v>
      </c>
      <c r="I833" s="36">
        <v>661</v>
      </c>
      <c r="J833" s="49">
        <v>1</v>
      </c>
      <c r="K833" s="49">
        <v>13</v>
      </c>
      <c r="L833" s="180" t="s">
        <v>460</v>
      </c>
      <c r="M833" s="181" t="s">
        <v>433</v>
      </c>
      <c r="N833" s="181" t="s">
        <v>463</v>
      </c>
      <c r="O833" s="181" t="s">
        <v>246</v>
      </c>
      <c r="P833" s="36">
        <v>110</v>
      </c>
      <c r="Q833" s="435">
        <v>0</v>
      </c>
      <c r="R833" s="435">
        <v>0</v>
      </c>
    </row>
    <row r="834" spans="8:18" ht="18.75">
      <c r="H834" s="37" t="s">
        <v>611</v>
      </c>
      <c r="I834" s="36">
        <v>661</v>
      </c>
      <c r="J834" s="49">
        <v>1</v>
      </c>
      <c r="K834" s="49">
        <v>13</v>
      </c>
      <c r="L834" s="180" t="s">
        <v>460</v>
      </c>
      <c r="M834" s="181" t="s">
        <v>433</v>
      </c>
      <c r="N834" s="181" t="s">
        <v>463</v>
      </c>
      <c r="O834" s="181" t="s">
        <v>246</v>
      </c>
      <c r="P834" s="36">
        <v>240</v>
      </c>
      <c r="Q834" s="435">
        <v>691.9</v>
      </c>
      <c r="R834" s="435">
        <v>691.9</v>
      </c>
    </row>
    <row r="835" spans="8:18" ht="18.75" hidden="1">
      <c r="H835" s="37" t="s">
        <v>612</v>
      </c>
      <c r="I835" s="36">
        <v>661</v>
      </c>
      <c r="J835" s="49">
        <v>1</v>
      </c>
      <c r="K835" s="49">
        <v>13</v>
      </c>
      <c r="L835" s="180" t="s">
        <v>460</v>
      </c>
      <c r="M835" s="181" t="s">
        <v>433</v>
      </c>
      <c r="N835" s="181" t="s">
        <v>463</v>
      </c>
      <c r="O835" s="181" t="s">
        <v>246</v>
      </c>
      <c r="P835" s="36">
        <v>850</v>
      </c>
      <c r="Q835" s="435">
        <v>0</v>
      </c>
      <c r="R835" s="435">
        <v>0</v>
      </c>
    </row>
    <row r="836" spans="8:18" ht="18.75" hidden="1">
      <c r="H836" s="37" t="s">
        <v>40</v>
      </c>
      <c r="I836" s="36">
        <v>661</v>
      </c>
      <c r="J836" s="49">
        <v>1</v>
      </c>
      <c r="K836" s="49">
        <v>13</v>
      </c>
      <c r="L836" s="180" t="s">
        <v>460</v>
      </c>
      <c r="M836" s="181" t="s">
        <v>433</v>
      </c>
      <c r="N836" s="181" t="s">
        <v>463</v>
      </c>
      <c r="O836" s="181" t="s">
        <v>41</v>
      </c>
      <c r="P836" s="36"/>
      <c r="Q836" s="435">
        <f>Q837</f>
        <v>0</v>
      </c>
      <c r="R836" s="435">
        <f>R837</f>
        <v>0</v>
      </c>
    </row>
    <row r="837" spans="8:18" ht="18.75" hidden="1">
      <c r="H837" s="37" t="s">
        <v>611</v>
      </c>
      <c r="I837" s="36">
        <v>661</v>
      </c>
      <c r="J837" s="49">
        <v>1</v>
      </c>
      <c r="K837" s="49">
        <v>13</v>
      </c>
      <c r="L837" s="180" t="s">
        <v>460</v>
      </c>
      <c r="M837" s="181" t="s">
        <v>433</v>
      </c>
      <c r="N837" s="181" t="s">
        <v>463</v>
      </c>
      <c r="O837" s="181" t="s">
        <v>41</v>
      </c>
      <c r="P837" s="36">
        <v>240</v>
      </c>
      <c r="Q837" s="435">
        <v>0</v>
      </c>
      <c r="R837" s="435">
        <v>0</v>
      </c>
    </row>
    <row r="838" spans="8:18" ht="19.5">
      <c r="H838" s="267" t="s">
        <v>423</v>
      </c>
      <c r="I838" s="268">
        <v>661</v>
      </c>
      <c r="J838" s="269">
        <v>13</v>
      </c>
      <c r="K838" s="269" t="s">
        <v>514</v>
      </c>
      <c r="L838" s="270" t="s">
        <v>397</v>
      </c>
      <c r="M838" s="271" t="s">
        <v>397</v>
      </c>
      <c r="N838" s="271"/>
      <c r="O838" s="271" t="s">
        <v>397</v>
      </c>
      <c r="P838" s="273" t="s">
        <v>397</v>
      </c>
      <c r="Q838" s="441">
        <f aca="true" t="shared" si="14" ref="Q838:R843">Q839</f>
        <v>190</v>
      </c>
      <c r="R838" s="441">
        <f t="shared" si="14"/>
        <v>168</v>
      </c>
    </row>
    <row r="839" spans="8:18" ht="19.5">
      <c r="H839" s="267" t="s">
        <v>424</v>
      </c>
      <c r="I839" s="268">
        <v>661</v>
      </c>
      <c r="J839" s="269">
        <v>13</v>
      </c>
      <c r="K839" s="269">
        <v>1</v>
      </c>
      <c r="L839" s="270" t="s">
        <v>397</v>
      </c>
      <c r="M839" s="271" t="s">
        <v>397</v>
      </c>
      <c r="N839" s="271"/>
      <c r="O839" s="271" t="s">
        <v>397</v>
      </c>
      <c r="P839" s="273" t="s">
        <v>397</v>
      </c>
      <c r="Q839" s="441">
        <f t="shared" si="14"/>
        <v>190</v>
      </c>
      <c r="R839" s="441">
        <f t="shared" si="14"/>
        <v>168</v>
      </c>
    </row>
    <row r="840" spans="8:18" ht="31.5">
      <c r="H840" s="207" t="s">
        <v>808</v>
      </c>
      <c r="I840" s="22">
        <v>661</v>
      </c>
      <c r="J840" s="23">
        <v>13</v>
      </c>
      <c r="K840" s="23">
        <v>1</v>
      </c>
      <c r="L840" s="24" t="s">
        <v>477</v>
      </c>
      <c r="M840" s="195" t="s">
        <v>433</v>
      </c>
      <c r="N840" s="195" t="s">
        <v>463</v>
      </c>
      <c r="O840" s="195" t="s">
        <v>513</v>
      </c>
      <c r="P840" s="71"/>
      <c r="Q840" s="439">
        <f t="shared" si="14"/>
        <v>190</v>
      </c>
      <c r="R840" s="440">
        <f t="shared" si="14"/>
        <v>168</v>
      </c>
    </row>
    <row r="841" spans="8:18" ht="18.75">
      <c r="H841" s="207" t="s">
        <v>813</v>
      </c>
      <c r="I841" s="22">
        <v>661</v>
      </c>
      <c r="J841" s="23">
        <v>13</v>
      </c>
      <c r="K841" s="23">
        <v>1</v>
      </c>
      <c r="L841" s="24" t="s">
        <v>477</v>
      </c>
      <c r="M841" s="195" t="s">
        <v>811</v>
      </c>
      <c r="N841" s="195" t="s">
        <v>463</v>
      </c>
      <c r="O841" s="195" t="s">
        <v>513</v>
      </c>
      <c r="P841" s="71"/>
      <c r="Q841" s="439">
        <f t="shared" si="14"/>
        <v>190</v>
      </c>
      <c r="R841" s="440">
        <f t="shared" si="14"/>
        <v>168</v>
      </c>
    </row>
    <row r="842" spans="8:18" ht="18.75">
      <c r="H842" s="207" t="s">
        <v>812</v>
      </c>
      <c r="I842" s="22">
        <v>661</v>
      </c>
      <c r="J842" s="23">
        <v>13</v>
      </c>
      <c r="K842" s="23">
        <v>1</v>
      </c>
      <c r="L842" s="24" t="s">
        <v>477</v>
      </c>
      <c r="M842" s="195" t="s">
        <v>811</v>
      </c>
      <c r="N842" s="195" t="s">
        <v>435</v>
      </c>
      <c r="O842" s="195" t="s">
        <v>513</v>
      </c>
      <c r="P842" s="71"/>
      <c r="Q842" s="439">
        <f t="shared" si="14"/>
        <v>190</v>
      </c>
      <c r="R842" s="440">
        <f t="shared" si="14"/>
        <v>168</v>
      </c>
    </row>
    <row r="843" spans="8:18" ht="18.75">
      <c r="H843" s="207" t="s">
        <v>213</v>
      </c>
      <c r="I843" s="22">
        <v>661</v>
      </c>
      <c r="J843" s="23">
        <v>13</v>
      </c>
      <c r="K843" s="23">
        <v>1</v>
      </c>
      <c r="L843" s="24" t="s">
        <v>477</v>
      </c>
      <c r="M843" s="195" t="s">
        <v>811</v>
      </c>
      <c r="N843" s="195" t="s">
        <v>435</v>
      </c>
      <c r="O843" s="195" t="s">
        <v>212</v>
      </c>
      <c r="P843" s="71" t="s">
        <v>397</v>
      </c>
      <c r="Q843" s="439">
        <f t="shared" si="14"/>
        <v>190</v>
      </c>
      <c r="R843" s="440">
        <f t="shared" si="14"/>
        <v>168</v>
      </c>
    </row>
    <row r="844" spans="8:18" ht="18.75">
      <c r="H844" s="21" t="s">
        <v>506</v>
      </c>
      <c r="I844" s="62">
        <v>661</v>
      </c>
      <c r="J844" s="224">
        <v>13</v>
      </c>
      <c r="K844" s="23">
        <v>1</v>
      </c>
      <c r="L844" s="24" t="s">
        <v>477</v>
      </c>
      <c r="M844" s="195" t="s">
        <v>811</v>
      </c>
      <c r="N844" s="195" t="s">
        <v>435</v>
      </c>
      <c r="O844" s="195" t="s">
        <v>212</v>
      </c>
      <c r="P844" s="71">
        <v>730</v>
      </c>
      <c r="Q844" s="436">
        <v>190</v>
      </c>
      <c r="R844" s="435">
        <v>168</v>
      </c>
    </row>
    <row r="845" spans="8:18" ht="31.5">
      <c r="H845" s="267" t="s">
        <v>241</v>
      </c>
      <c r="I845" s="273">
        <v>661</v>
      </c>
      <c r="J845" s="269">
        <v>14</v>
      </c>
      <c r="K845" s="269" t="s">
        <v>397</v>
      </c>
      <c r="L845" s="269" t="s">
        <v>397</v>
      </c>
      <c r="M845" s="271" t="s">
        <v>397</v>
      </c>
      <c r="N845" s="271"/>
      <c r="O845" s="271" t="s">
        <v>397</v>
      </c>
      <c r="P845" s="273" t="s">
        <v>397</v>
      </c>
      <c r="Q845" s="441">
        <f>Q846+Q860</f>
        <v>22699.5</v>
      </c>
      <c r="R845" s="441">
        <f>R846+R860</f>
        <v>22699.5</v>
      </c>
    </row>
    <row r="846" spans="8:18" ht="31.5">
      <c r="H846" s="267" t="s">
        <v>467</v>
      </c>
      <c r="I846" s="273">
        <v>661</v>
      </c>
      <c r="J846" s="269">
        <v>14</v>
      </c>
      <c r="K846" s="269">
        <v>1</v>
      </c>
      <c r="L846" s="269" t="s">
        <v>397</v>
      </c>
      <c r="M846" s="271" t="s">
        <v>397</v>
      </c>
      <c r="N846" s="271"/>
      <c r="O846" s="271" t="s">
        <v>397</v>
      </c>
      <c r="P846" s="273" t="s">
        <v>397</v>
      </c>
      <c r="Q846" s="441">
        <f>Q849</f>
        <v>8162.3</v>
      </c>
      <c r="R846" s="441">
        <f>R849</f>
        <v>8162.3</v>
      </c>
    </row>
    <row r="847" spans="8:18" ht="31.5">
      <c r="H847" s="207" t="s">
        <v>808</v>
      </c>
      <c r="I847" s="22">
        <v>661</v>
      </c>
      <c r="J847" s="23">
        <v>14</v>
      </c>
      <c r="K847" s="23">
        <v>1</v>
      </c>
      <c r="L847" s="24" t="s">
        <v>477</v>
      </c>
      <c r="M847" s="195" t="s">
        <v>433</v>
      </c>
      <c r="N847" s="195" t="s">
        <v>463</v>
      </c>
      <c r="O847" s="195" t="s">
        <v>513</v>
      </c>
      <c r="P847" s="71"/>
      <c r="Q847" s="439">
        <f>Q849</f>
        <v>8162.3</v>
      </c>
      <c r="R847" s="440">
        <f>R849</f>
        <v>8162.3</v>
      </c>
    </row>
    <row r="848" spans="8:18" ht="31.5">
      <c r="H848" s="207" t="s">
        <v>816</v>
      </c>
      <c r="I848" s="22">
        <v>661</v>
      </c>
      <c r="J848" s="23">
        <v>14</v>
      </c>
      <c r="K848" s="23">
        <v>1</v>
      </c>
      <c r="L848" s="24" t="s">
        <v>477</v>
      </c>
      <c r="M848" s="195" t="s">
        <v>429</v>
      </c>
      <c r="N848" s="195" t="s">
        <v>463</v>
      </c>
      <c r="O848" s="195" t="s">
        <v>513</v>
      </c>
      <c r="P848" s="71"/>
      <c r="Q848" s="439">
        <f>Q849</f>
        <v>8162.3</v>
      </c>
      <c r="R848" s="440">
        <f>R849</f>
        <v>8162.3</v>
      </c>
    </row>
    <row r="849" spans="8:18" ht="31.5">
      <c r="H849" s="207" t="s">
        <v>814</v>
      </c>
      <c r="I849" s="71">
        <v>661</v>
      </c>
      <c r="J849" s="23">
        <v>14</v>
      </c>
      <c r="K849" s="23">
        <v>1</v>
      </c>
      <c r="L849" s="23">
        <v>11</v>
      </c>
      <c r="M849" s="195" t="s">
        <v>429</v>
      </c>
      <c r="N849" s="195" t="s">
        <v>435</v>
      </c>
      <c r="O849" s="195" t="s">
        <v>513</v>
      </c>
      <c r="P849" s="71" t="s">
        <v>397</v>
      </c>
      <c r="Q849" s="439">
        <f>Q850</f>
        <v>8162.3</v>
      </c>
      <c r="R849" s="440">
        <f>R850</f>
        <v>8162.3</v>
      </c>
    </row>
    <row r="850" spans="8:18" ht="18.75">
      <c r="H850" s="207" t="s">
        <v>831</v>
      </c>
      <c r="I850" s="71">
        <v>661</v>
      </c>
      <c r="J850" s="23">
        <v>14</v>
      </c>
      <c r="K850" s="23">
        <v>1</v>
      </c>
      <c r="L850" s="23">
        <v>11</v>
      </c>
      <c r="M850" s="195" t="s">
        <v>429</v>
      </c>
      <c r="N850" s="195" t="s">
        <v>435</v>
      </c>
      <c r="O850" s="195" t="s">
        <v>830</v>
      </c>
      <c r="P850" s="71" t="s">
        <v>397</v>
      </c>
      <c r="Q850" s="439">
        <f>Q852+Q855</f>
        <v>8162.3</v>
      </c>
      <c r="R850" s="440">
        <f>R852+R855</f>
        <v>8162.3</v>
      </c>
    </row>
    <row r="851" spans="8:18" ht="18.75">
      <c r="H851" s="207" t="s">
        <v>618</v>
      </c>
      <c r="I851" s="71">
        <v>661</v>
      </c>
      <c r="J851" s="63">
        <v>14</v>
      </c>
      <c r="K851" s="23">
        <v>1</v>
      </c>
      <c r="L851" s="23">
        <v>11</v>
      </c>
      <c r="M851" s="195" t="s">
        <v>429</v>
      </c>
      <c r="N851" s="195" t="s">
        <v>435</v>
      </c>
      <c r="O851" s="195" t="s">
        <v>830</v>
      </c>
      <c r="P851" s="71">
        <v>510</v>
      </c>
      <c r="Q851" s="439">
        <f>Q852</f>
        <v>5938</v>
      </c>
      <c r="R851" s="440">
        <f>R852</f>
        <v>5938</v>
      </c>
    </row>
    <row r="852" spans="8:18" ht="18.75" hidden="1">
      <c r="H852" s="189" t="s">
        <v>507</v>
      </c>
      <c r="I852" s="183">
        <v>661</v>
      </c>
      <c r="J852" s="184">
        <v>14</v>
      </c>
      <c r="K852" s="185">
        <v>1</v>
      </c>
      <c r="L852" s="185">
        <v>11</v>
      </c>
      <c r="M852" s="186" t="s">
        <v>429</v>
      </c>
      <c r="N852" s="186" t="s">
        <v>435</v>
      </c>
      <c r="O852" s="186" t="s">
        <v>830</v>
      </c>
      <c r="P852" s="183">
        <v>511</v>
      </c>
      <c r="Q852" s="437">
        <v>5938</v>
      </c>
      <c r="R852" s="435">
        <v>5938</v>
      </c>
    </row>
    <row r="853" spans="8:18" ht="78.75">
      <c r="H853" s="207" t="s">
        <v>829</v>
      </c>
      <c r="I853" s="71">
        <v>661</v>
      </c>
      <c r="J853" s="63">
        <v>14</v>
      </c>
      <c r="K853" s="23">
        <v>1</v>
      </c>
      <c r="L853" s="23">
        <v>11</v>
      </c>
      <c r="M853" s="195" t="s">
        <v>429</v>
      </c>
      <c r="N853" s="195" t="s">
        <v>435</v>
      </c>
      <c r="O853" s="195" t="s">
        <v>580</v>
      </c>
      <c r="P853" s="71"/>
      <c r="Q853" s="436">
        <f>Q855</f>
        <v>2224.3</v>
      </c>
      <c r="R853" s="435">
        <f>R855</f>
        <v>2224.3</v>
      </c>
    </row>
    <row r="854" spans="8:18" ht="18.75">
      <c r="H854" s="207" t="s">
        <v>618</v>
      </c>
      <c r="I854" s="71">
        <v>661</v>
      </c>
      <c r="J854" s="63">
        <v>14</v>
      </c>
      <c r="K854" s="23">
        <v>1</v>
      </c>
      <c r="L854" s="23">
        <v>11</v>
      </c>
      <c r="M854" s="195" t="s">
        <v>429</v>
      </c>
      <c r="N854" s="195" t="s">
        <v>435</v>
      </c>
      <c r="O854" s="195" t="s">
        <v>580</v>
      </c>
      <c r="P854" s="71">
        <v>510</v>
      </c>
      <c r="Q854" s="436">
        <f>Q855</f>
        <v>2224.3</v>
      </c>
      <c r="R854" s="435">
        <f>R855</f>
        <v>2224.3</v>
      </c>
    </row>
    <row r="855" spans="8:18" ht="18.75" hidden="1">
      <c r="H855" s="189" t="s">
        <v>834</v>
      </c>
      <c r="I855" s="183">
        <v>661</v>
      </c>
      <c r="J855" s="184">
        <v>14</v>
      </c>
      <c r="K855" s="185">
        <v>1</v>
      </c>
      <c r="L855" s="185">
        <v>11</v>
      </c>
      <c r="M855" s="186" t="s">
        <v>429</v>
      </c>
      <c r="N855" s="186" t="s">
        <v>435</v>
      </c>
      <c r="O855" s="186" t="s">
        <v>580</v>
      </c>
      <c r="P855" s="183">
        <v>511</v>
      </c>
      <c r="Q855" s="437">
        <v>2224.3</v>
      </c>
      <c r="R855" s="435">
        <v>2224.3</v>
      </c>
    </row>
    <row r="856" spans="8:18" ht="78.75" hidden="1">
      <c r="H856" s="37" t="s">
        <v>829</v>
      </c>
      <c r="I856" s="31">
        <v>661</v>
      </c>
      <c r="J856" s="59">
        <v>14</v>
      </c>
      <c r="K856" s="49">
        <v>1</v>
      </c>
      <c r="L856" s="49">
        <v>91</v>
      </c>
      <c r="M856" s="181" t="s">
        <v>433</v>
      </c>
      <c r="N856" s="181" t="s">
        <v>463</v>
      </c>
      <c r="O856" s="181" t="s">
        <v>580</v>
      </c>
      <c r="P856" s="31"/>
      <c r="Q856" s="440">
        <f>Q857</f>
        <v>0</v>
      </c>
      <c r="R856" s="440">
        <f>R857</f>
        <v>0</v>
      </c>
    </row>
    <row r="857" spans="8:18" ht="18.75" hidden="1">
      <c r="H857" s="37" t="s">
        <v>618</v>
      </c>
      <c r="I857" s="31">
        <v>661</v>
      </c>
      <c r="J857" s="59">
        <v>14</v>
      </c>
      <c r="K857" s="49">
        <v>1</v>
      </c>
      <c r="L857" s="49">
        <v>91</v>
      </c>
      <c r="M857" s="181" t="s">
        <v>433</v>
      </c>
      <c r="N857" s="181" t="s">
        <v>463</v>
      </c>
      <c r="O857" s="181" t="s">
        <v>580</v>
      </c>
      <c r="P857" s="31">
        <v>510</v>
      </c>
      <c r="Q857" s="440">
        <v>0</v>
      </c>
      <c r="R857" s="440">
        <v>0</v>
      </c>
    </row>
    <row r="858" spans="8:18" ht="18.75" hidden="1">
      <c r="H858" s="37" t="s">
        <v>831</v>
      </c>
      <c r="I858" s="31">
        <v>661</v>
      </c>
      <c r="J858" s="59">
        <v>14</v>
      </c>
      <c r="K858" s="49">
        <v>1</v>
      </c>
      <c r="L858" s="49">
        <v>91</v>
      </c>
      <c r="M858" s="181" t="s">
        <v>433</v>
      </c>
      <c r="N858" s="181" t="s">
        <v>463</v>
      </c>
      <c r="O858" s="181" t="s">
        <v>830</v>
      </c>
      <c r="P858" s="31"/>
      <c r="Q858" s="440">
        <f>Q859</f>
        <v>0</v>
      </c>
      <c r="R858" s="440">
        <f>R859</f>
        <v>0</v>
      </c>
    </row>
    <row r="859" spans="8:18" ht="18.75" hidden="1">
      <c r="H859" s="37" t="s">
        <v>618</v>
      </c>
      <c r="I859" s="31">
        <v>661</v>
      </c>
      <c r="J859" s="59">
        <v>14</v>
      </c>
      <c r="K859" s="49">
        <v>1</v>
      </c>
      <c r="L859" s="49">
        <v>91</v>
      </c>
      <c r="M859" s="181" t="s">
        <v>433</v>
      </c>
      <c r="N859" s="181" t="s">
        <v>463</v>
      </c>
      <c r="O859" s="181" t="s">
        <v>830</v>
      </c>
      <c r="P859" s="31">
        <v>510</v>
      </c>
      <c r="Q859" s="440">
        <v>0</v>
      </c>
      <c r="R859" s="440">
        <v>0</v>
      </c>
    </row>
    <row r="860" spans="8:18" ht="19.5">
      <c r="H860" s="267" t="s">
        <v>552</v>
      </c>
      <c r="I860" s="273">
        <v>661</v>
      </c>
      <c r="J860" s="269">
        <v>14</v>
      </c>
      <c r="K860" s="269">
        <v>2</v>
      </c>
      <c r="L860" s="269" t="s">
        <v>397</v>
      </c>
      <c r="M860" s="271" t="s">
        <v>397</v>
      </c>
      <c r="N860" s="271"/>
      <c r="O860" s="271" t="s">
        <v>397</v>
      </c>
      <c r="P860" s="273" t="s">
        <v>397</v>
      </c>
      <c r="Q860" s="441">
        <f aca="true" t="shared" si="15" ref="Q860:R863">Q861</f>
        <v>14537.2</v>
      </c>
      <c r="R860" s="441">
        <f t="shared" si="15"/>
        <v>14537.2</v>
      </c>
    </row>
    <row r="861" spans="8:18" ht="31.5">
      <c r="H861" s="37" t="s">
        <v>808</v>
      </c>
      <c r="I861" s="36">
        <v>661</v>
      </c>
      <c r="J861" s="49">
        <v>14</v>
      </c>
      <c r="K861" s="49">
        <v>2</v>
      </c>
      <c r="L861" s="180" t="s">
        <v>477</v>
      </c>
      <c r="M861" s="181" t="s">
        <v>433</v>
      </c>
      <c r="N861" s="181" t="s">
        <v>463</v>
      </c>
      <c r="O861" s="181" t="s">
        <v>513</v>
      </c>
      <c r="P861" s="31"/>
      <c r="Q861" s="440">
        <f t="shared" si="15"/>
        <v>14537.2</v>
      </c>
      <c r="R861" s="440">
        <f t="shared" si="15"/>
        <v>14537.2</v>
      </c>
    </row>
    <row r="862" spans="8:18" ht="31.5">
      <c r="H862" s="37" t="s">
        <v>816</v>
      </c>
      <c r="I862" s="36">
        <v>661</v>
      </c>
      <c r="J862" s="49">
        <v>14</v>
      </c>
      <c r="K862" s="49">
        <v>2</v>
      </c>
      <c r="L862" s="180" t="s">
        <v>477</v>
      </c>
      <c r="M862" s="181" t="s">
        <v>429</v>
      </c>
      <c r="N862" s="181" t="s">
        <v>463</v>
      </c>
      <c r="O862" s="181" t="s">
        <v>513</v>
      </c>
      <c r="P862" s="31"/>
      <c r="Q862" s="440">
        <f t="shared" si="15"/>
        <v>14537.2</v>
      </c>
      <c r="R862" s="440">
        <f t="shared" si="15"/>
        <v>14537.2</v>
      </c>
    </row>
    <row r="863" spans="8:18" ht="31.5">
      <c r="H863" s="37" t="s">
        <v>817</v>
      </c>
      <c r="I863" s="31">
        <v>661</v>
      </c>
      <c r="J863" s="49">
        <v>14</v>
      </c>
      <c r="K863" s="49">
        <v>2</v>
      </c>
      <c r="L863" s="49">
        <v>11</v>
      </c>
      <c r="M863" s="181" t="s">
        <v>429</v>
      </c>
      <c r="N863" s="181" t="s">
        <v>472</v>
      </c>
      <c r="O863" s="181" t="s">
        <v>513</v>
      </c>
      <c r="P863" s="31"/>
      <c r="Q863" s="440">
        <f t="shared" si="15"/>
        <v>14537.2</v>
      </c>
      <c r="R863" s="440">
        <f t="shared" si="15"/>
        <v>14537.2</v>
      </c>
    </row>
    <row r="864" spans="8:18" ht="18.75">
      <c r="H864" s="37" t="s">
        <v>815</v>
      </c>
      <c r="I864" s="31">
        <v>661</v>
      </c>
      <c r="J864" s="49">
        <v>14</v>
      </c>
      <c r="K864" s="49">
        <v>2</v>
      </c>
      <c r="L864" s="49">
        <v>11</v>
      </c>
      <c r="M864" s="181" t="s">
        <v>429</v>
      </c>
      <c r="N864" s="181" t="s">
        <v>472</v>
      </c>
      <c r="O864" s="181" t="s">
        <v>832</v>
      </c>
      <c r="P864" s="31" t="s">
        <v>397</v>
      </c>
      <c r="Q864" s="440">
        <f>Q866</f>
        <v>14537.2</v>
      </c>
      <c r="R864" s="440">
        <f>R866</f>
        <v>14537.2</v>
      </c>
    </row>
    <row r="865" spans="8:18" ht="18.75">
      <c r="H865" s="37" t="s">
        <v>618</v>
      </c>
      <c r="I865" s="31">
        <v>661</v>
      </c>
      <c r="J865" s="59">
        <v>14</v>
      </c>
      <c r="K865" s="49">
        <v>2</v>
      </c>
      <c r="L865" s="49">
        <v>11</v>
      </c>
      <c r="M865" s="181" t="s">
        <v>429</v>
      </c>
      <c r="N865" s="181" t="s">
        <v>472</v>
      </c>
      <c r="O865" s="181" t="s">
        <v>832</v>
      </c>
      <c r="P865" s="31">
        <v>510</v>
      </c>
      <c r="Q865" s="440">
        <f>Q866</f>
        <v>14537.2</v>
      </c>
      <c r="R865" s="440">
        <f>R866</f>
        <v>14537.2</v>
      </c>
    </row>
    <row r="866" spans="8:18" ht="18.75" hidden="1">
      <c r="H866" s="189" t="s">
        <v>567</v>
      </c>
      <c r="I866" s="183">
        <v>661</v>
      </c>
      <c r="J866" s="184">
        <v>14</v>
      </c>
      <c r="K866" s="185">
        <v>2</v>
      </c>
      <c r="L866" s="185">
        <v>11</v>
      </c>
      <c r="M866" s="186" t="s">
        <v>429</v>
      </c>
      <c r="N866" s="186" t="s">
        <v>472</v>
      </c>
      <c r="O866" s="186" t="s">
        <v>832</v>
      </c>
      <c r="P866" s="183">
        <v>512</v>
      </c>
      <c r="Q866" s="437">
        <f>3467.9+6487.2+231+710+500+500-200+1000+1000+530+211.1+100</f>
        <v>14537.2</v>
      </c>
      <c r="R866" s="435">
        <f>3467.9+6487.2+231+710+500+500-200+1000+1000+530+211.1+100</f>
        <v>14537.2</v>
      </c>
    </row>
    <row r="867" spans="8:18" ht="18.75" hidden="1">
      <c r="H867" s="37" t="s">
        <v>815</v>
      </c>
      <c r="I867" s="36">
        <v>661</v>
      </c>
      <c r="J867" s="32">
        <v>14</v>
      </c>
      <c r="K867" s="49">
        <v>2</v>
      </c>
      <c r="L867" s="49">
        <v>91</v>
      </c>
      <c r="M867" s="181" t="s">
        <v>433</v>
      </c>
      <c r="N867" s="181" t="s">
        <v>463</v>
      </c>
      <c r="O867" s="181" t="s">
        <v>832</v>
      </c>
      <c r="P867" s="31"/>
      <c r="Q867" s="440">
        <f>Q868</f>
        <v>0</v>
      </c>
      <c r="R867" s="440">
        <f>R868</f>
        <v>0</v>
      </c>
    </row>
    <row r="868" spans="8:18" ht="18.75" hidden="1">
      <c r="H868" s="37" t="s">
        <v>618</v>
      </c>
      <c r="I868" s="36">
        <v>661</v>
      </c>
      <c r="J868" s="32">
        <v>14</v>
      </c>
      <c r="K868" s="49">
        <v>2</v>
      </c>
      <c r="L868" s="49">
        <v>91</v>
      </c>
      <c r="M868" s="181" t="s">
        <v>433</v>
      </c>
      <c r="N868" s="181" t="s">
        <v>463</v>
      </c>
      <c r="O868" s="181" t="s">
        <v>832</v>
      </c>
      <c r="P868" s="31">
        <v>510</v>
      </c>
      <c r="Q868" s="440">
        <v>0</v>
      </c>
      <c r="R868" s="440">
        <v>0</v>
      </c>
    </row>
    <row r="869" spans="8:18" ht="18.75">
      <c r="H869" s="106" t="s">
        <v>326</v>
      </c>
      <c r="I869" s="42">
        <v>663</v>
      </c>
      <c r="J869" s="46" t="s">
        <v>397</v>
      </c>
      <c r="K869" s="46" t="s">
        <v>397</v>
      </c>
      <c r="L869" s="265" t="s">
        <v>397</v>
      </c>
      <c r="M869" s="266" t="s">
        <v>397</v>
      </c>
      <c r="N869" s="266"/>
      <c r="O869" s="266" t="s">
        <v>397</v>
      </c>
      <c r="P869" s="296"/>
      <c r="Q869" s="449">
        <f>Q870+Q1150</f>
        <v>279828.99999999994</v>
      </c>
      <c r="R869" s="449">
        <f>R870+R1150</f>
        <v>278837.99999999994</v>
      </c>
    </row>
    <row r="870" spans="8:18" ht="19.5">
      <c r="H870" s="267" t="s">
        <v>411</v>
      </c>
      <c r="I870" s="268">
        <v>663</v>
      </c>
      <c r="J870" s="269">
        <v>7</v>
      </c>
      <c r="K870" s="269">
        <v>0</v>
      </c>
      <c r="L870" s="270" t="s">
        <v>397</v>
      </c>
      <c r="M870" s="271" t="s">
        <v>397</v>
      </c>
      <c r="N870" s="271"/>
      <c r="O870" s="271" t="s">
        <v>397</v>
      </c>
      <c r="P870" s="268"/>
      <c r="Q870" s="433">
        <f>Q871+Q921+Q1033+Q1008</f>
        <v>276562.89999999997</v>
      </c>
      <c r="R870" s="433">
        <f>R871+R921+R1033+R1008</f>
        <v>275571.89999999997</v>
      </c>
    </row>
    <row r="871" spans="8:18" ht="19.5">
      <c r="H871" s="267" t="s">
        <v>327</v>
      </c>
      <c r="I871" s="268">
        <v>663</v>
      </c>
      <c r="J871" s="269">
        <v>7</v>
      </c>
      <c r="K871" s="269">
        <v>1</v>
      </c>
      <c r="L871" s="270" t="s">
        <v>397</v>
      </c>
      <c r="M871" s="271" t="s">
        <v>397</v>
      </c>
      <c r="N871" s="271"/>
      <c r="O871" s="271" t="s">
        <v>397</v>
      </c>
      <c r="P871" s="268"/>
      <c r="Q871" s="433">
        <f>Q872+Q885</f>
        <v>62583.9</v>
      </c>
      <c r="R871" s="433">
        <f>R872+R885</f>
        <v>62581.6</v>
      </c>
    </row>
    <row r="872" spans="8:18" ht="31.5">
      <c r="H872" s="30" t="s">
        <v>674</v>
      </c>
      <c r="I872" s="36">
        <v>663</v>
      </c>
      <c r="J872" s="49">
        <v>7</v>
      </c>
      <c r="K872" s="49">
        <v>1</v>
      </c>
      <c r="L872" s="180" t="s">
        <v>472</v>
      </c>
      <c r="M872" s="181" t="s">
        <v>433</v>
      </c>
      <c r="N872" s="181" t="s">
        <v>463</v>
      </c>
      <c r="O872" s="181" t="s">
        <v>513</v>
      </c>
      <c r="P872" s="36"/>
      <c r="Q872" s="435">
        <f>Q877+Q873+Q881</f>
        <v>145.20000000000002</v>
      </c>
      <c r="R872" s="435">
        <f>R877+R873+R881</f>
        <v>143.8</v>
      </c>
    </row>
    <row r="873" spans="8:18" ht="31.5">
      <c r="H873" s="30" t="s">
        <v>221</v>
      </c>
      <c r="I873" s="36">
        <v>663</v>
      </c>
      <c r="J873" s="49">
        <v>7</v>
      </c>
      <c r="K873" s="49">
        <v>1</v>
      </c>
      <c r="L873" s="180" t="s">
        <v>472</v>
      </c>
      <c r="M873" s="181" t="s">
        <v>433</v>
      </c>
      <c r="N873" s="181" t="s">
        <v>472</v>
      </c>
      <c r="O873" s="181" t="s">
        <v>513</v>
      </c>
      <c r="P873" s="36"/>
      <c r="Q873" s="435">
        <f aca="true" t="shared" si="16" ref="Q873:R875">Q874</f>
        <v>129.9</v>
      </c>
      <c r="R873" s="435">
        <f t="shared" si="16"/>
        <v>129.9</v>
      </c>
    </row>
    <row r="874" spans="8:18" ht="18.75">
      <c r="H874" s="30" t="s">
        <v>230</v>
      </c>
      <c r="I874" s="36">
        <v>663</v>
      </c>
      <c r="J874" s="49">
        <v>7</v>
      </c>
      <c r="K874" s="49">
        <v>1</v>
      </c>
      <c r="L874" s="180" t="s">
        <v>472</v>
      </c>
      <c r="M874" s="181" t="s">
        <v>433</v>
      </c>
      <c r="N874" s="181" t="s">
        <v>472</v>
      </c>
      <c r="O874" s="181" t="s">
        <v>218</v>
      </c>
      <c r="P874" s="36"/>
      <c r="Q874" s="435">
        <f t="shared" si="16"/>
        <v>129.9</v>
      </c>
      <c r="R874" s="435">
        <f t="shared" si="16"/>
        <v>129.9</v>
      </c>
    </row>
    <row r="875" spans="8:18" ht="18.75">
      <c r="H875" s="30" t="s">
        <v>613</v>
      </c>
      <c r="I875" s="36">
        <v>663</v>
      </c>
      <c r="J875" s="49">
        <v>7</v>
      </c>
      <c r="K875" s="49">
        <v>1</v>
      </c>
      <c r="L875" s="180" t="s">
        <v>472</v>
      </c>
      <c r="M875" s="181" t="s">
        <v>433</v>
      </c>
      <c r="N875" s="181" t="s">
        <v>472</v>
      </c>
      <c r="O875" s="181" t="s">
        <v>218</v>
      </c>
      <c r="P875" s="36">
        <v>610</v>
      </c>
      <c r="Q875" s="435">
        <f t="shared" si="16"/>
        <v>129.9</v>
      </c>
      <c r="R875" s="435">
        <f t="shared" si="16"/>
        <v>129.9</v>
      </c>
    </row>
    <row r="876" spans="8:18" ht="18.75" hidden="1">
      <c r="H876" s="182"/>
      <c r="I876" s="187"/>
      <c r="J876" s="185"/>
      <c r="K876" s="185"/>
      <c r="L876" s="191"/>
      <c r="M876" s="186"/>
      <c r="N876" s="186"/>
      <c r="O876" s="186"/>
      <c r="P876" s="187">
        <v>612</v>
      </c>
      <c r="Q876" s="437">
        <f>80+45.4+4.5</f>
        <v>129.9</v>
      </c>
      <c r="R876" s="435">
        <f>80+45.4+4.5</f>
        <v>129.9</v>
      </c>
    </row>
    <row r="877" spans="8:18" ht="31.5">
      <c r="H877" s="47" t="s">
        <v>217</v>
      </c>
      <c r="I877" s="36">
        <v>663</v>
      </c>
      <c r="J877" s="49">
        <v>7</v>
      </c>
      <c r="K877" s="49">
        <v>1</v>
      </c>
      <c r="L877" s="180" t="s">
        <v>472</v>
      </c>
      <c r="M877" s="181" t="s">
        <v>433</v>
      </c>
      <c r="N877" s="181" t="s">
        <v>473</v>
      </c>
      <c r="O877" s="181" t="s">
        <v>513</v>
      </c>
      <c r="P877" s="36"/>
      <c r="Q877" s="435">
        <f>Q878</f>
        <v>8.5</v>
      </c>
      <c r="R877" s="435">
        <f>R878</f>
        <v>7.1</v>
      </c>
    </row>
    <row r="878" spans="8:18" ht="18.75">
      <c r="H878" s="88" t="s">
        <v>219</v>
      </c>
      <c r="I878" s="22">
        <v>663</v>
      </c>
      <c r="J878" s="23">
        <v>7</v>
      </c>
      <c r="K878" s="23">
        <v>1</v>
      </c>
      <c r="L878" s="24" t="s">
        <v>472</v>
      </c>
      <c r="M878" s="195" t="s">
        <v>433</v>
      </c>
      <c r="N878" s="195" t="s">
        <v>473</v>
      </c>
      <c r="O878" s="195" t="s">
        <v>218</v>
      </c>
      <c r="P878" s="22"/>
      <c r="Q878" s="436">
        <f>Q880</f>
        <v>8.5</v>
      </c>
      <c r="R878" s="435">
        <f>R880</f>
        <v>7.1</v>
      </c>
    </row>
    <row r="879" spans="8:18" ht="18.75">
      <c r="H879" s="88" t="s">
        <v>613</v>
      </c>
      <c r="I879" s="22">
        <v>663</v>
      </c>
      <c r="J879" s="23">
        <v>7</v>
      </c>
      <c r="K879" s="23">
        <v>1</v>
      </c>
      <c r="L879" s="24" t="s">
        <v>472</v>
      </c>
      <c r="M879" s="195" t="s">
        <v>433</v>
      </c>
      <c r="N879" s="195" t="s">
        <v>473</v>
      </c>
      <c r="O879" s="195" t="s">
        <v>218</v>
      </c>
      <c r="P879" s="22">
        <v>610</v>
      </c>
      <c r="Q879" s="436">
        <f>Q880</f>
        <v>8.5</v>
      </c>
      <c r="R879" s="435">
        <v>7.1</v>
      </c>
    </row>
    <row r="880" spans="8:18" ht="18.75" hidden="1">
      <c r="H880" s="196" t="s">
        <v>560</v>
      </c>
      <c r="I880" s="187">
        <v>663</v>
      </c>
      <c r="J880" s="185">
        <v>7</v>
      </c>
      <c r="K880" s="185">
        <v>1</v>
      </c>
      <c r="L880" s="191" t="s">
        <v>472</v>
      </c>
      <c r="M880" s="186" t="s">
        <v>433</v>
      </c>
      <c r="N880" s="186" t="s">
        <v>473</v>
      </c>
      <c r="O880" s="186" t="s">
        <v>218</v>
      </c>
      <c r="P880" s="187">
        <v>612</v>
      </c>
      <c r="Q880" s="437">
        <f>3.7+4.8</f>
        <v>8.5</v>
      </c>
      <c r="R880" s="435">
        <v>7.1</v>
      </c>
    </row>
    <row r="881" spans="8:18" ht="47.25">
      <c r="H881" s="58" t="s">
        <v>224</v>
      </c>
      <c r="I881" s="36">
        <v>663</v>
      </c>
      <c r="J881" s="49">
        <v>7</v>
      </c>
      <c r="K881" s="49">
        <v>1</v>
      </c>
      <c r="L881" s="180" t="s">
        <v>472</v>
      </c>
      <c r="M881" s="181" t="s">
        <v>433</v>
      </c>
      <c r="N881" s="181" t="s">
        <v>468</v>
      </c>
      <c r="O881" s="181" t="s">
        <v>513</v>
      </c>
      <c r="P881" s="36"/>
      <c r="Q881" s="435">
        <f aca="true" t="shared" si="17" ref="Q881:R883">Q882</f>
        <v>6.800000000000001</v>
      </c>
      <c r="R881" s="435">
        <f t="shared" si="17"/>
        <v>6.800000000000001</v>
      </c>
    </row>
    <row r="882" spans="8:18" ht="18.75">
      <c r="H882" s="58" t="s">
        <v>230</v>
      </c>
      <c r="I882" s="36">
        <v>663</v>
      </c>
      <c r="J882" s="49">
        <v>7</v>
      </c>
      <c r="K882" s="49">
        <v>1</v>
      </c>
      <c r="L882" s="180" t="s">
        <v>472</v>
      </c>
      <c r="M882" s="181" t="s">
        <v>433</v>
      </c>
      <c r="N882" s="181" t="s">
        <v>468</v>
      </c>
      <c r="O882" s="181" t="s">
        <v>218</v>
      </c>
      <c r="P882" s="36"/>
      <c r="Q882" s="435">
        <f t="shared" si="17"/>
        <v>6.800000000000001</v>
      </c>
      <c r="R882" s="435">
        <f t="shared" si="17"/>
        <v>6.800000000000001</v>
      </c>
    </row>
    <row r="883" spans="8:18" ht="18.75">
      <c r="H883" s="58" t="s">
        <v>613</v>
      </c>
      <c r="I883" s="36">
        <v>663</v>
      </c>
      <c r="J883" s="49">
        <v>7</v>
      </c>
      <c r="K883" s="49">
        <v>1</v>
      </c>
      <c r="L883" s="180" t="s">
        <v>472</v>
      </c>
      <c r="M883" s="181" t="s">
        <v>433</v>
      </c>
      <c r="N883" s="181" t="s">
        <v>468</v>
      </c>
      <c r="O883" s="181" t="s">
        <v>218</v>
      </c>
      <c r="P883" s="36">
        <v>610</v>
      </c>
      <c r="Q883" s="435">
        <f t="shared" si="17"/>
        <v>6.800000000000001</v>
      </c>
      <c r="R883" s="435">
        <f t="shared" si="17"/>
        <v>6.800000000000001</v>
      </c>
    </row>
    <row r="884" spans="8:18" ht="18.75" hidden="1">
      <c r="H884" s="196"/>
      <c r="I884" s="187"/>
      <c r="J884" s="185"/>
      <c r="K884" s="185"/>
      <c r="L884" s="191"/>
      <c r="M884" s="186"/>
      <c r="N884" s="186"/>
      <c r="O884" s="186"/>
      <c r="P884" s="187">
        <v>612</v>
      </c>
      <c r="Q884" s="437">
        <f>9.8-4-3+4</f>
        <v>6.800000000000001</v>
      </c>
      <c r="R884" s="435">
        <f>9.8-4-3+4</f>
        <v>6.800000000000001</v>
      </c>
    </row>
    <row r="885" spans="8:18" ht="31.5">
      <c r="H885" s="69" t="s">
        <v>893</v>
      </c>
      <c r="I885" s="36">
        <v>663</v>
      </c>
      <c r="J885" s="49">
        <v>7</v>
      </c>
      <c r="K885" s="49">
        <v>1</v>
      </c>
      <c r="L885" s="180" t="s">
        <v>475</v>
      </c>
      <c r="M885" s="181" t="s">
        <v>433</v>
      </c>
      <c r="N885" s="181" t="s">
        <v>463</v>
      </c>
      <c r="O885" s="181" t="s">
        <v>513</v>
      </c>
      <c r="P885" s="36"/>
      <c r="Q885" s="435">
        <f>Q886+Q904+Q901</f>
        <v>62438.700000000004</v>
      </c>
      <c r="R885" s="435">
        <f>R886+R904+R901</f>
        <v>62437.799999999996</v>
      </c>
    </row>
    <row r="886" spans="8:18" ht="18.75">
      <c r="H886" s="51" t="s">
        <v>588</v>
      </c>
      <c r="I886" s="36">
        <v>663</v>
      </c>
      <c r="J886" s="49">
        <v>7</v>
      </c>
      <c r="K886" s="49">
        <v>1</v>
      </c>
      <c r="L886" s="180" t="s">
        <v>475</v>
      </c>
      <c r="M886" s="181" t="s">
        <v>433</v>
      </c>
      <c r="N886" s="181" t="s">
        <v>435</v>
      </c>
      <c r="O886" s="181" t="s">
        <v>513</v>
      </c>
      <c r="P886" s="36"/>
      <c r="Q886" s="435">
        <f>Q887+Q891+Q897+Q895</f>
        <v>59383.4</v>
      </c>
      <c r="R886" s="435">
        <f>R887+R891+R897+R895</f>
        <v>59382.7</v>
      </c>
    </row>
    <row r="887" spans="8:18" ht="47.25">
      <c r="H887" s="52" t="s">
        <v>232</v>
      </c>
      <c r="I887" s="36">
        <v>663</v>
      </c>
      <c r="J887" s="49">
        <v>7</v>
      </c>
      <c r="K887" s="49">
        <v>1</v>
      </c>
      <c r="L887" s="180" t="s">
        <v>475</v>
      </c>
      <c r="M887" s="181" t="s">
        <v>433</v>
      </c>
      <c r="N887" s="181" t="s">
        <v>435</v>
      </c>
      <c r="O887" s="181" t="s">
        <v>231</v>
      </c>
      <c r="P887" s="36"/>
      <c r="Q887" s="435">
        <f>Q888</f>
        <v>40988.5</v>
      </c>
      <c r="R887" s="435">
        <f>R888</f>
        <v>40988.5</v>
      </c>
    </row>
    <row r="888" spans="8:18" ht="18.75">
      <c r="H888" s="52" t="s">
        <v>613</v>
      </c>
      <c r="I888" s="36">
        <v>663</v>
      </c>
      <c r="J888" s="49">
        <v>7</v>
      </c>
      <c r="K888" s="49">
        <v>1</v>
      </c>
      <c r="L888" s="180" t="s">
        <v>475</v>
      </c>
      <c r="M888" s="181" t="s">
        <v>433</v>
      </c>
      <c r="N888" s="181" t="s">
        <v>435</v>
      </c>
      <c r="O888" s="181" t="s">
        <v>231</v>
      </c>
      <c r="P888" s="36">
        <v>610</v>
      </c>
      <c r="Q888" s="435">
        <f>Q889+Q890</f>
        <v>40988.5</v>
      </c>
      <c r="R888" s="435">
        <f>R889+R890</f>
        <v>40988.5</v>
      </c>
    </row>
    <row r="889" spans="8:18" ht="18.75" hidden="1">
      <c r="H889" s="229"/>
      <c r="I889" s="187"/>
      <c r="J889" s="185"/>
      <c r="K889" s="185"/>
      <c r="L889" s="191"/>
      <c r="M889" s="186"/>
      <c r="N889" s="186"/>
      <c r="O889" s="186"/>
      <c r="P889" s="187">
        <v>611</v>
      </c>
      <c r="Q889" s="437">
        <f>39583.6+1824.1+1404.9-1824.1</f>
        <v>40988.5</v>
      </c>
      <c r="R889" s="435">
        <f>39583.6+1824.1+1404.9-1824.1</f>
        <v>40988.5</v>
      </c>
    </row>
    <row r="890" spans="8:18" ht="18.75" hidden="1">
      <c r="H890" s="229" t="s">
        <v>415</v>
      </c>
      <c r="I890" s="187">
        <v>663</v>
      </c>
      <c r="J890" s="185">
        <v>7</v>
      </c>
      <c r="K890" s="185">
        <v>1</v>
      </c>
      <c r="L890" s="191" t="s">
        <v>475</v>
      </c>
      <c r="M890" s="186" t="s">
        <v>433</v>
      </c>
      <c r="N890" s="186" t="s">
        <v>435</v>
      </c>
      <c r="O890" s="186" t="s">
        <v>231</v>
      </c>
      <c r="P890" s="187">
        <v>612</v>
      </c>
      <c r="Q890" s="437">
        <v>0</v>
      </c>
      <c r="R890" s="435">
        <v>0</v>
      </c>
    </row>
    <row r="891" spans="8:18" ht="47.25">
      <c r="H891" s="52" t="s">
        <v>229</v>
      </c>
      <c r="I891" s="36">
        <v>663</v>
      </c>
      <c r="J891" s="49">
        <v>7</v>
      </c>
      <c r="K891" s="49">
        <v>1</v>
      </c>
      <c r="L891" s="180" t="s">
        <v>475</v>
      </c>
      <c r="M891" s="181" t="s">
        <v>433</v>
      </c>
      <c r="N891" s="181" t="s">
        <v>435</v>
      </c>
      <c r="O891" s="181" t="s">
        <v>228</v>
      </c>
      <c r="P891" s="36"/>
      <c r="Q891" s="435">
        <f>Q892</f>
        <v>195.9</v>
      </c>
      <c r="R891" s="435">
        <f>R892</f>
        <v>195.9</v>
      </c>
    </row>
    <row r="892" spans="8:18" ht="18.75">
      <c r="H892" s="52" t="s">
        <v>613</v>
      </c>
      <c r="I892" s="36">
        <v>663</v>
      </c>
      <c r="J892" s="49">
        <v>7</v>
      </c>
      <c r="K892" s="49">
        <v>1</v>
      </c>
      <c r="L892" s="180" t="s">
        <v>475</v>
      </c>
      <c r="M892" s="181" t="s">
        <v>433</v>
      </c>
      <c r="N892" s="181" t="s">
        <v>435</v>
      </c>
      <c r="O892" s="181" t="s">
        <v>228</v>
      </c>
      <c r="P892" s="36">
        <v>610</v>
      </c>
      <c r="Q892" s="435">
        <v>195.9</v>
      </c>
      <c r="R892" s="435">
        <v>195.9</v>
      </c>
    </row>
    <row r="893" spans="8:18" ht="47.25" hidden="1">
      <c r="H893" s="206" t="s">
        <v>412</v>
      </c>
      <c r="I893" s="187">
        <v>663</v>
      </c>
      <c r="J893" s="185">
        <v>7</v>
      </c>
      <c r="K893" s="185">
        <v>1</v>
      </c>
      <c r="L893" s="191" t="s">
        <v>475</v>
      </c>
      <c r="M893" s="186" t="s">
        <v>433</v>
      </c>
      <c r="N893" s="186" t="s">
        <v>435</v>
      </c>
      <c r="O893" s="186" t="s">
        <v>228</v>
      </c>
      <c r="P893" s="187">
        <v>611</v>
      </c>
      <c r="Q893" s="437">
        <v>0</v>
      </c>
      <c r="R893" s="435">
        <v>0</v>
      </c>
    </row>
    <row r="894" spans="8:18" ht="18.75" hidden="1">
      <c r="H894" s="206"/>
      <c r="I894" s="187"/>
      <c r="J894" s="185"/>
      <c r="K894" s="185"/>
      <c r="L894" s="191"/>
      <c r="M894" s="186"/>
      <c r="N894" s="186"/>
      <c r="O894" s="186"/>
      <c r="P894" s="187">
        <v>612</v>
      </c>
      <c r="Q894" s="437">
        <v>140</v>
      </c>
      <c r="R894" s="435">
        <v>140</v>
      </c>
    </row>
    <row r="895" spans="8:18" ht="18.75">
      <c r="H895" s="27" t="s">
        <v>38</v>
      </c>
      <c r="I895" s="36">
        <v>663</v>
      </c>
      <c r="J895" s="49">
        <v>7</v>
      </c>
      <c r="K895" s="49">
        <v>1</v>
      </c>
      <c r="L895" s="180" t="s">
        <v>475</v>
      </c>
      <c r="M895" s="181" t="s">
        <v>433</v>
      </c>
      <c r="N895" s="181" t="s">
        <v>435</v>
      </c>
      <c r="O895" s="181" t="s">
        <v>39</v>
      </c>
      <c r="P895" s="36"/>
      <c r="Q895" s="435">
        <f>Q896</f>
        <v>2810</v>
      </c>
      <c r="R895" s="435">
        <f>R896</f>
        <v>2810</v>
      </c>
    </row>
    <row r="896" spans="8:18" ht="18.75">
      <c r="H896" s="27" t="s">
        <v>613</v>
      </c>
      <c r="I896" s="36">
        <v>663</v>
      </c>
      <c r="J896" s="49">
        <v>7</v>
      </c>
      <c r="K896" s="49">
        <v>1</v>
      </c>
      <c r="L896" s="180" t="s">
        <v>475</v>
      </c>
      <c r="M896" s="181" t="s">
        <v>433</v>
      </c>
      <c r="N896" s="181" t="s">
        <v>435</v>
      </c>
      <c r="O896" s="181" t="s">
        <v>39</v>
      </c>
      <c r="P896" s="36">
        <v>610</v>
      </c>
      <c r="Q896" s="435">
        <f>2725.7+84.3</f>
        <v>2810</v>
      </c>
      <c r="R896" s="435">
        <f>2725.7+84.3</f>
        <v>2810</v>
      </c>
    </row>
    <row r="897" spans="8:18" ht="18.75">
      <c r="H897" s="27" t="s">
        <v>230</v>
      </c>
      <c r="I897" s="36">
        <v>663</v>
      </c>
      <c r="J897" s="49">
        <v>7</v>
      </c>
      <c r="K897" s="49">
        <v>1</v>
      </c>
      <c r="L897" s="180" t="s">
        <v>475</v>
      </c>
      <c r="M897" s="181" t="s">
        <v>433</v>
      </c>
      <c r="N897" s="181" t="s">
        <v>435</v>
      </c>
      <c r="O897" s="181" t="s">
        <v>218</v>
      </c>
      <c r="P897" s="36"/>
      <c r="Q897" s="435">
        <f>Q900+Q899</f>
        <v>15388.999999999998</v>
      </c>
      <c r="R897" s="435">
        <f>R900+R899</f>
        <v>15388.299999999997</v>
      </c>
    </row>
    <row r="898" spans="8:18" ht="18.75">
      <c r="H898" s="27" t="s">
        <v>613</v>
      </c>
      <c r="I898" s="36">
        <v>663</v>
      </c>
      <c r="J898" s="49">
        <v>7</v>
      </c>
      <c r="K898" s="49">
        <v>1</v>
      </c>
      <c r="L898" s="180" t="s">
        <v>475</v>
      </c>
      <c r="M898" s="181" t="s">
        <v>433</v>
      </c>
      <c r="N898" s="181" t="s">
        <v>435</v>
      </c>
      <c r="O898" s="181" t="s">
        <v>218</v>
      </c>
      <c r="P898" s="36">
        <v>610</v>
      </c>
      <c r="Q898" s="435">
        <f>Q899+Q900</f>
        <v>15388.999999999998</v>
      </c>
      <c r="R898" s="435">
        <v>15388.3</v>
      </c>
    </row>
    <row r="899" spans="8:18" ht="47.25" hidden="1">
      <c r="H899" s="206" t="s">
        <v>412</v>
      </c>
      <c r="I899" s="187">
        <v>663</v>
      </c>
      <c r="J899" s="185">
        <v>7</v>
      </c>
      <c r="K899" s="185">
        <v>1</v>
      </c>
      <c r="L899" s="191" t="s">
        <v>475</v>
      </c>
      <c r="M899" s="186" t="s">
        <v>433</v>
      </c>
      <c r="N899" s="186" t="s">
        <v>435</v>
      </c>
      <c r="O899" s="186" t="s">
        <v>218</v>
      </c>
      <c r="P899" s="187">
        <v>611</v>
      </c>
      <c r="Q899" s="437">
        <f>13750.6+131.4+175+58.3+10+984.9+47.8</f>
        <v>15157.999999999998</v>
      </c>
      <c r="R899" s="435">
        <f>13750.6+131.4+175+58.3+10+984.9+47.8</f>
        <v>15157.999999999998</v>
      </c>
    </row>
    <row r="900" spans="8:18" ht="18.75" hidden="1">
      <c r="H900" s="206" t="s">
        <v>415</v>
      </c>
      <c r="I900" s="187">
        <v>663</v>
      </c>
      <c r="J900" s="185">
        <v>7</v>
      </c>
      <c r="K900" s="185">
        <v>1</v>
      </c>
      <c r="L900" s="191" t="s">
        <v>475</v>
      </c>
      <c r="M900" s="186" t="s">
        <v>433</v>
      </c>
      <c r="N900" s="186" t="s">
        <v>435</v>
      </c>
      <c r="O900" s="186" t="s">
        <v>218</v>
      </c>
      <c r="P900" s="187">
        <v>612</v>
      </c>
      <c r="Q900" s="437">
        <f>101+20.9+57.9+51.2</f>
        <v>231</v>
      </c>
      <c r="R900" s="435">
        <v>230.3</v>
      </c>
    </row>
    <row r="901" spans="8:18" ht="18.75">
      <c r="H901" s="27" t="s">
        <v>592</v>
      </c>
      <c r="I901" s="36">
        <v>663</v>
      </c>
      <c r="J901" s="49">
        <v>7</v>
      </c>
      <c r="K901" s="49">
        <v>1</v>
      </c>
      <c r="L901" s="180" t="s">
        <v>475</v>
      </c>
      <c r="M901" s="181" t="s">
        <v>433</v>
      </c>
      <c r="N901" s="181" t="s">
        <v>468</v>
      </c>
      <c r="O901" s="181" t="s">
        <v>513</v>
      </c>
      <c r="P901" s="36"/>
      <c r="Q901" s="435">
        <f>Q902</f>
        <v>1.5</v>
      </c>
      <c r="R901" s="435">
        <f>R902</f>
        <v>1.5</v>
      </c>
    </row>
    <row r="902" spans="8:18" ht="18.75">
      <c r="H902" s="27" t="s">
        <v>230</v>
      </c>
      <c r="I902" s="36">
        <v>663</v>
      </c>
      <c r="J902" s="49">
        <v>7</v>
      </c>
      <c r="K902" s="49">
        <v>1</v>
      </c>
      <c r="L902" s="180" t="s">
        <v>475</v>
      </c>
      <c r="M902" s="181" t="s">
        <v>433</v>
      </c>
      <c r="N902" s="181" t="s">
        <v>468</v>
      </c>
      <c r="O902" s="181" t="s">
        <v>218</v>
      </c>
      <c r="P902" s="36"/>
      <c r="Q902" s="435">
        <f>Q903</f>
        <v>1.5</v>
      </c>
      <c r="R902" s="435">
        <f>R903</f>
        <v>1.5</v>
      </c>
    </row>
    <row r="903" spans="8:18" ht="18.75">
      <c r="H903" s="27" t="s">
        <v>613</v>
      </c>
      <c r="I903" s="36">
        <v>663</v>
      </c>
      <c r="J903" s="49">
        <v>7</v>
      </c>
      <c r="K903" s="49">
        <v>1</v>
      </c>
      <c r="L903" s="180" t="s">
        <v>475</v>
      </c>
      <c r="M903" s="181" t="s">
        <v>433</v>
      </c>
      <c r="N903" s="181" t="s">
        <v>468</v>
      </c>
      <c r="O903" s="181" t="s">
        <v>218</v>
      </c>
      <c r="P903" s="36">
        <v>610</v>
      </c>
      <c r="Q903" s="435">
        <v>1.5</v>
      </c>
      <c r="R903" s="435">
        <v>1.5</v>
      </c>
    </row>
    <row r="904" spans="8:18" ht="18.75">
      <c r="H904" s="27" t="s">
        <v>106</v>
      </c>
      <c r="I904" s="36">
        <v>663</v>
      </c>
      <c r="J904" s="49">
        <v>7</v>
      </c>
      <c r="K904" s="49">
        <v>1</v>
      </c>
      <c r="L904" s="180" t="s">
        <v>475</v>
      </c>
      <c r="M904" s="181" t="s">
        <v>433</v>
      </c>
      <c r="N904" s="181" t="s">
        <v>437</v>
      </c>
      <c r="O904" s="181" t="s">
        <v>513</v>
      </c>
      <c r="P904" s="36"/>
      <c r="Q904" s="435">
        <f>Q907+Q910+Q908</f>
        <v>3053.8</v>
      </c>
      <c r="R904" s="435">
        <f>R907+R910+R908</f>
        <v>3053.6</v>
      </c>
    </row>
    <row r="905" spans="8:18" ht="18.75">
      <c r="H905" s="27" t="s">
        <v>230</v>
      </c>
      <c r="I905" s="36">
        <v>663</v>
      </c>
      <c r="J905" s="49">
        <v>7</v>
      </c>
      <c r="K905" s="49">
        <v>1</v>
      </c>
      <c r="L905" s="180" t="s">
        <v>475</v>
      </c>
      <c r="M905" s="181" t="s">
        <v>433</v>
      </c>
      <c r="N905" s="181" t="s">
        <v>437</v>
      </c>
      <c r="O905" s="181" t="s">
        <v>218</v>
      </c>
      <c r="P905" s="36"/>
      <c r="Q905" s="435">
        <f>Q907</f>
        <v>552.0000000000001</v>
      </c>
      <c r="R905" s="435">
        <f>R907</f>
        <v>552.0000000000001</v>
      </c>
    </row>
    <row r="906" spans="8:18" ht="18.75">
      <c r="H906" s="27" t="s">
        <v>613</v>
      </c>
      <c r="I906" s="36">
        <v>663</v>
      </c>
      <c r="J906" s="49">
        <v>7</v>
      </c>
      <c r="K906" s="49">
        <v>1</v>
      </c>
      <c r="L906" s="180" t="s">
        <v>475</v>
      </c>
      <c r="M906" s="181" t="s">
        <v>433</v>
      </c>
      <c r="N906" s="181" t="s">
        <v>437</v>
      </c>
      <c r="O906" s="181" t="s">
        <v>218</v>
      </c>
      <c r="P906" s="36">
        <v>610</v>
      </c>
      <c r="Q906" s="435">
        <f>Q907</f>
        <v>552.0000000000001</v>
      </c>
      <c r="R906" s="435">
        <f>R907</f>
        <v>552.0000000000001</v>
      </c>
    </row>
    <row r="907" spans="8:18" ht="18.75" hidden="1">
      <c r="H907" s="206" t="s">
        <v>415</v>
      </c>
      <c r="I907" s="187">
        <v>663</v>
      </c>
      <c r="J907" s="185">
        <v>7</v>
      </c>
      <c r="K907" s="185">
        <v>1</v>
      </c>
      <c r="L907" s="191" t="s">
        <v>475</v>
      </c>
      <c r="M907" s="186" t="s">
        <v>433</v>
      </c>
      <c r="N907" s="186" t="s">
        <v>437</v>
      </c>
      <c r="O907" s="186" t="s">
        <v>218</v>
      </c>
      <c r="P907" s="187">
        <v>612</v>
      </c>
      <c r="Q907" s="522">
        <f>815.7-73.8-189.9</f>
        <v>552.0000000000001</v>
      </c>
      <c r="R907" s="523">
        <f>815.7-73.8-189.9</f>
        <v>552.0000000000001</v>
      </c>
    </row>
    <row r="908" spans="8:18" ht="31.5" hidden="1">
      <c r="H908" s="30" t="s">
        <v>88</v>
      </c>
      <c r="I908" s="36">
        <v>663</v>
      </c>
      <c r="J908" s="49">
        <v>7</v>
      </c>
      <c r="K908" s="49">
        <v>1</v>
      </c>
      <c r="L908" s="180" t="s">
        <v>475</v>
      </c>
      <c r="M908" s="181" t="s">
        <v>433</v>
      </c>
      <c r="N908" s="181" t="s">
        <v>437</v>
      </c>
      <c r="O908" s="181" t="s">
        <v>107</v>
      </c>
      <c r="P908" s="36"/>
      <c r="Q908" s="523">
        <f>Q909</f>
        <v>0</v>
      </c>
      <c r="R908" s="523">
        <f>R909</f>
        <v>0</v>
      </c>
    </row>
    <row r="909" spans="8:18" ht="18.75" hidden="1">
      <c r="H909" s="30" t="s">
        <v>613</v>
      </c>
      <c r="I909" s="36">
        <v>663</v>
      </c>
      <c r="J909" s="49">
        <v>7</v>
      </c>
      <c r="K909" s="49">
        <v>1</v>
      </c>
      <c r="L909" s="180" t="s">
        <v>475</v>
      </c>
      <c r="M909" s="181" t="s">
        <v>433</v>
      </c>
      <c r="N909" s="181" t="s">
        <v>437</v>
      </c>
      <c r="O909" s="181" t="s">
        <v>107</v>
      </c>
      <c r="P909" s="36">
        <v>610</v>
      </c>
      <c r="Q909" s="523">
        <v>0</v>
      </c>
      <c r="R909" s="523">
        <v>0</v>
      </c>
    </row>
    <row r="910" spans="8:18" ht="31.5">
      <c r="H910" s="27" t="s">
        <v>88</v>
      </c>
      <c r="I910" s="36">
        <v>663</v>
      </c>
      <c r="J910" s="49">
        <v>7</v>
      </c>
      <c r="K910" s="49">
        <v>1</v>
      </c>
      <c r="L910" s="180" t="s">
        <v>475</v>
      </c>
      <c r="M910" s="181" t="s">
        <v>433</v>
      </c>
      <c r="N910" s="181" t="s">
        <v>437</v>
      </c>
      <c r="O910" s="181" t="s">
        <v>89</v>
      </c>
      <c r="P910" s="36"/>
      <c r="Q910" s="523">
        <f>Q911</f>
        <v>2501.8</v>
      </c>
      <c r="R910" s="523">
        <f>R911</f>
        <v>2501.6</v>
      </c>
    </row>
    <row r="911" spans="8:18" ht="18.75">
      <c r="H911" s="27" t="s">
        <v>613</v>
      </c>
      <c r="I911" s="36">
        <v>663</v>
      </c>
      <c r="J911" s="49">
        <v>7</v>
      </c>
      <c r="K911" s="49">
        <v>1</v>
      </c>
      <c r="L911" s="180" t="s">
        <v>475</v>
      </c>
      <c r="M911" s="181" t="s">
        <v>433</v>
      </c>
      <c r="N911" s="181" t="s">
        <v>437</v>
      </c>
      <c r="O911" s="181" t="s">
        <v>89</v>
      </c>
      <c r="P911" s="36">
        <v>610</v>
      </c>
      <c r="Q911" s="523">
        <f>2386.2+73.8+41.9-0.1</f>
        <v>2501.8</v>
      </c>
      <c r="R911" s="523">
        <v>2501.6</v>
      </c>
    </row>
    <row r="912" spans="8:18" ht="18.75" hidden="1">
      <c r="H912" s="27" t="s">
        <v>103</v>
      </c>
      <c r="I912" s="36">
        <v>663</v>
      </c>
      <c r="J912" s="49">
        <v>7</v>
      </c>
      <c r="K912" s="49">
        <v>1</v>
      </c>
      <c r="L912" s="180" t="s">
        <v>460</v>
      </c>
      <c r="M912" s="181" t="s">
        <v>433</v>
      </c>
      <c r="N912" s="181" t="s">
        <v>463</v>
      </c>
      <c r="O912" s="181" t="s">
        <v>513</v>
      </c>
      <c r="P912" s="36"/>
      <c r="Q912" s="523">
        <f>Q913+Q915+Q917+Q919</f>
        <v>0</v>
      </c>
      <c r="R912" s="523">
        <f>R913+R915+R917+R919</f>
        <v>0</v>
      </c>
    </row>
    <row r="913" spans="8:18" ht="18.75" hidden="1">
      <c r="H913" s="27" t="s">
        <v>230</v>
      </c>
      <c r="I913" s="36">
        <v>663</v>
      </c>
      <c r="J913" s="49">
        <v>7</v>
      </c>
      <c r="K913" s="49">
        <v>1</v>
      </c>
      <c r="L913" s="180" t="s">
        <v>460</v>
      </c>
      <c r="M913" s="181" t="s">
        <v>433</v>
      </c>
      <c r="N913" s="181" t="s">
        <v>463</v>
      </c>
      <c r="O913" s="181" t="s">
        <v>218</v>
      </c>
      <c r="P913" s="36"/>
      <c r="Q913" s="523">
        <f>Q914</f>
        <v>0</v>
      </c>
      <c r="R913" s="523">
        <f>R914</f>
        <v>0</v>
      </c>
    </row>
    <row r="914" spans="8:18" ht="18.75" hidden="1">
      <c r="H914" s="27" t="s">
        <v>613</v>
      </c>
      <c r="I914" s="36">
        <v>663</v>
      </c>
      <c r="J914" s="49">
        <v>7</v>
      </c>
      <c r="K914" s="49">
        <v>1</v>
      </c>
      <c r="L914" s="180" t="s">
        <v>460</v>
      </c>
      <c r="M914" s="181" t="s">
        <v>433</v>
      </c>
      <c r="N914" s="181" t="s">
        <v>463</v>
      </c>
      <c r="O914" s="181" t="s">
        <v>218</v>
      </c>
      <c r="P914" s="36">
        <v>610</v>
      </c>
      <c r="Q914" s="523">
        <v>0</v>
      </c>
      <c r="R914" s="523">
        <v>0</v>
      </c>
    </row>
    <row r="915" spans="8:18" ht="18.75" hidden="1">
      <c r="H915" s="27" t="s">
        <v>38</v>
      </c>
      <c r="I915" s="36">
        <v>663</v>
      </c>
      <c r="J915" s="49">
        <v>7</v>
      </c>
      <c r="K915" s="49">
        <v>1</v>
      </c>
      <c r="L915" s="180" t="s">
        <v>460</v>
      </c>
      <c r="M915" s="181" t="s">
        <v>433</v>
      </c>
      <c r="N915" s="181" t="s">
        <v>463</v>
      </c>
      <c r="O915" s="181" t="s">
        <v>39</v>
      </c>
      <c r="P915" s="36"/>
      <c r="Q915" s="523">
        <f>Q916</f>
        <v>0</v>
      </c>
      <c r="R915" s="523">
        <f>R916</f>
        <v>0</v>
      </c>
    </row>
    <row r="916" spans="8:18" ht="18.75" hidden="1">
      <c r="H916" s="27" t="s">
        <v>613</v>
      </c>
      <c r="I916" s="36">
        <v>663</v>
      </c>
      <c r="J916" s="49">
        <v>7</v>
      </c>
      <c r="K916" s="49">
        <v>1</v>
      </c>
      <c r="L916" s="180" t="s">
        <v>460</v>
      </c>
      <c r="M916" s="181" t="s">
        <v>433</v>
      </c>
      <c r="N916" s="181" t="s">
        <v>463</v>
      </c>
      <c r="O916" s="181" t="s">
        <v>39</v>
      </c>
      <c r="P916" s="36">
        <v>610</v>
      </c>
      <c r="Q916" s="523">
        <v>0</v>
      </c>
      <c r="R916" s="523">
        <v>0</v>
      </c>
    </row>
    <row r="917" spans="8:18" ht="47.25" hidden="1">
      <c r="H917" s="27" t="s">
        <v>232</v>
      </c>
      <c r="I917" s="36">
        <v>663</v>
      </c>
      <c r="J917" s="49">
        <v>7</v>
      </c>
      <c r="K917" s="49">
        <v>1</v>
      </c>
      <c r="L917" s="180" t="s">
        <v>460</v>
      </c>
      <c r="M917" s="181" t="s">
        <v>433</v>
      </c>
      <c r="N917" s="181" t="s">
        <v>463</v>
      </c>
      <c r="O917" s="181" t="s">
        <v>231</v>
      </c>
      <c r="P917" s="36"/>
      <c r="Q917" s="523">
        <f>Q918</f>
        <v>0</v>
      </c>
      <c r="R917" s="523">
        <f>R918</f>
        <v>0</v>
      </c>
    </row>
    <row r="918" spans="8:18" ht="18.75" hidden="1">
      <c r="H918" s="27" t="s">
        <v>613</v>
      </c>
      <c r="I918" s="36">
        <v>663</v>
      </c>
      <c r="J918" s="49">
        <v>7</v>
      </c>
      <c r="K918" s="49">
        <v>1</v>
      </c>
      <c r="L918" s="180" t="s">
        <v>460</v>
      </c>
      <c r="M918" s="181" t="s">
        <v>433</v>
      </c>
      <c r="N918" s="181" t="s">
        <v>463</v>
      </c>
      <c r="O918" s="181" t="s">
        <v>231</v>
      </c>
      <c r="P918" s="36">
        <v>610</v>
      </c>
      <c r="Q918" s="523">
        <v>0</v>
      </c>
      <c r="R918" s="523">
        <v>0</v>
      </c>
    </row>
    <row r="919" spans="8:18" ht="47.25" hidden="1">
      <c r="H919" s="27" t="s">
        <v>229</v>
      </c>
      <c r="I919" s="36">
        <v>663</v>
      </c>
      <c r="J919" s="49">
        <v>7</v>
      </c>
      <c r="K919" s="49">
        <v>1</v>
      </c>
      <c r="L919" s="180" t="s">
        <v>460</v>
      </c>
      <c r="M919" s="181" t="s">
        <v>433</v>
      </c>
      <c r="N919" s="181" t="s">
        <v>463</v>
      </c>
      <c r="O919" s="181" t="s">
        <v>228</v>
      </c>
      <c r="P919" s="36"/>
      <c r="Q919" s="523">
        <f>Q920</f>
        <v>0</v>
      </c>
      <c r="R919" s="523">
        <f>R920</f>
        <v>0</v>
      </c>
    </row>
    <row r="920" spans="8:18" ht="18.75" hidden="1">
      <c r="H920" s="27" t="s">
        <v>613</v>
      </c>
      <c r="I920" s="36">
        <v>663</v>
      </c>
      <c r="J920" s="49">
        <v>7</v>
      </c>
      <c r="K920" s="49">
        <v>1</v>
      </c>
      <c r="L920" s="180" t="s">
        <v>460</v>
      </c>
      <c r="M920" s="181" t="s">
        <v>433</v>
      </c>
      <c r="N920" s="181" t="s">
        <v>463</v>
      </c>
      <c r="O920" s="181" t="s">
        <v>228</v>
      </c>
      <c r="P920" s="36">
        <v>610</v>
      </c>
      <c r="Q920" s="523">
        <v>0</v>
      </c>
      <c r="R920" s="523">
        <v>0</v>
      </c>
    </row>
    <row r="921" spans="8:18" ht="19.5">
      <c r="H921" s="276" t="s">
        <v>410</v>
      </c>
      <c r="I921" s="268">
        <v>663</v>
      </c>
      <c r="J921" s="269">
        <v>7</v>
      </c>
      <c r="K921" s="269">
        <v>2</v>
      </c>
      <c r="L921" s="269"/>
      <c r="M921" s="271" t="s">
        <v>514</v>
      </c>
      <c r="N921" s="271"/>
      <c r="O921" s="271"/>
      <c r="P921" s="268"/>
      <c r="Q921" s="452">
        <f>Q922+Q939+Q989+Q999+Q995</f>
        <v>199952.99999999997</v>
      </c>
      <c r="R921" s="621">
        <f>R922+R939+R989+R999+R995</f>
        <v>199014.99999999997</v>
      </c>
    </row>
    <row r="922" spans="8:18" ht="31.5">
      <c r="H922" s="30" t="s">
        <v>674</v>
      </c>
      <c r="I922" s="36">
        <v>663</v>
      </c>
      <c r="J922" s="49">
        <v>7</v>
      </c>
      <c r="K922" s="49">
        <v>2</v>
      </c>
      <c r="L922" s="180" t="s">
        <v>472</v>
      </c>
      <c r="M922" s="181" t="s">
        <v>433</v>
      </c>
      <c r="N922" s="181" t="s">
        <v>463</v>
      </c>
      <c r="O922" s="181" t="s">
        <v>513</v>
      </c>
      <c r="P922" s="36"/>
      <c r="Q922" s="435">
        <f>Q923+Q927+Q931+Q935</f>
        <v>139.60000000000002</v>
      </c>
      <c r="R922" s="435">
        <f>R923+R927+R931+R935</f>
        <v>137.9</v>
      </c>
    </row>
    <row r="923" spans="8:18" ht="31.5" hidden="1">
      <c r="H923" s="28" t="s">
        <v>221</v>
      </c>
      <c r="I923" s="36">
        <v>663</v>
      </c>
      <c r="J923" s="49">
        <v>7</v>
      </c>
      <c r="K923" s="49">
        <v>2</v>
      </c>
      <c r="L923" s="180" t="s">
        <v>472</v>
      </c>
      <c r="M923" s="181" t="s">
        <v>433</v>
      </c>
      <c r="N923" s="181" t="s">
        <v>472</v>
      </c>
      <c r="O923" s="181" t="s">
        <v>513</v>
      </c>
      <c r="P923" s="36"/>
      <c r="Q923" s="435">
        <f>Q924</f>
        <v>0</v>
      </c>
      <c r="R923" s="435">
        <f>R924</f>
        <v>0</v>
      </c>
    </row>
    <row r="924" spans="8:18" ht="18.75" hidden="1">
      <c r="H924" s="88" t="s">
        <v>222</v>
      </c>
      <c r="I924" s="22">
        <v>663</v>
      </c>
      <c r="J924" s="23">
        <v>7</v>
      </c>
      <c r="K924" s="23">
        <v>2</v>
      </c>
      <c r="L924" s="24" t="s">
        <v>472</v>
      </c>
      <c r="M924" s="195" t="s">
        <v>433</v>
      </c>
      <c r="N924" s="195" t="s">
        <v>472</v>
      </c>
      <c r="O924" s="195" t="s">
        <v>220</v>
      </c>
      <c r="P924" s="22"/>
      <c r="Q924" s="436">
        <f>Q926</f>
        <v>0</v>
      </c>
      <c r="R924" s="435">
        <f>R926</f>
        <v>0</v>
      </c>
    </row>
    <row r="925" spans="8:18" ht="18.75" hidden="1">
      <c r="H925" s="88" t="s">
        <v>613</v>
      </c>
      <c r="I925" s="22">
        <v>663</v>
      </c>
      <c r="J925" s="23">
        <v>7</v>
      </c>
      <c r="K925" s="23">
        <v>2</v>
      </c>
      <c r="L925" s="24" t="s">
        <v>472</v>
      </c>
      <c r="M925" s="195" t="s">
        <v>433</v>
      </c>
      <c r="N925" s="195" t="s">
        <v>472</v>
      </c>
      <c r="O925" s="195" t="s">
        <v>220</v>
      </c>
      <c r="P925" s="22">
        <v>610</v>
      </c>
      <c r="Q925" s="436">
        <f>Q926</f>
        <v>0</v>
      </c>
      <c r="R925" s="435">
        <f>R926</f>
        <v>0</v>
      </c>
    </row>
    <row r="926" spans="8:18" ht="18.75" hidden="1">
      <c r="H926" s="182" t="s">
        <v>415</v>
      </c>
      <c r="I926" s="187">
        <v>663</v>
      </c>
      <c r="J926" s="185">
        <v>7</v>
      </c>
      <c r="K926" s="185">
        <v>2</v>
      </c>
      <c r="L926" s="191" t="s">
        <v>472</v>
      </c>
      <c r="M926" s="186" t="s">
        <v>433</v>
      </c>
      <c r="N926" s="186" t="s">
        <v>472</v>
      </c>
      <c r="O926" s="186" t="s">
        <v>220</v>
      </c>
      <c r="P926" s="187">
        <v>612</v>
      </c>
      <c r="Q926" s="437">
        <v>0</v>
      </c>
      <c r="R926" s="435">
        <v>0</v>
      </c>
    </row>
    <row r="927" spans="8:18" ht="31.5">
      <c r="H927" s="21" t="s">
        <v>223</v>
      </c>
      <c r="I927" s="22">
        <v>663</v>
      </c>
      <c r="J927" s="23">
        <v>7</v>
      </c>
      <c r="K927" s="23">
        <v>2</v>
      </c>
      <c r="L927" s="24" t="s">
        <v>472</v>
      </c>
      <c r="M927" s="195" t="s">
        <v>433</v>
      </c>
      <c r="N927" s="195" t="s">
        <v>473</v>
      </c>
      <c r="O927" s="195" t="s">
        <v>513</v>
      </c>
      <c r="P927" s="22"/>
      <c r="Q927" s="436">
        <f>Q930</f>
        <v>7.499999999999999</v>
      </c>
      <c r="R927" s="435">
        <f>R930</f>
        <v>6</v>
      </c>
    </row>
    <row r="928" spans="8:18" ht="18.75">
      <c r="H928" s="21" t="s">
        <v>222</v>
      </c>
      <c r="I928" s="22">
        <v>663</v>
      </c>
      <c r="J928" s="23">
        <v>7</v>
      </c>
      <c r="K928" s="23">
        <v>2</v>
      </c>
      <c r="L928" s="24" t="s">
        <v>472</v>
      </c>
      <c r="M928" s="195" t="s">
        <v>433</v>
      </c>
      <c r="N928" s="195" t="s">
        <v>473</v>
      </c>
      <c r="O928" s="195" t="s">
        <v>220</v>
      </c>
      <c r="P928" s="22"/>
      <c r="Q928" s="436">
        <f>Q929</f>
        <v>7.499999999999999</v>
      </c>
      <c r="R928" s="435">
        <f>R929</f>
        <v>6</v>
      </c>
    </row>
    <row r="929" spans="8:18" ht="18.75">
      <c r="H929" s="21" t="s">
        <v>613</v>
      </c>
      <c r="I929" s="22">
        <v>663</v>
      </c>
      <c r="J929" s="23">
        <v>7</v>
      </c>
      <c r="K929" s="23">
        <v>2</v>
      </c>
      <c r="L929" s="24" t="s">
        <v>472</v>
      </c>
      <c r="M929" s="195" t="s">
        <v>433</v>
      </c>
      <c r="N929" s="195" t="s">
        <v>473</v>
      </c>
      <c r="O929" s="195" t="s">
        <v>220</v>
      </c>
      <c r="P929" s="22">
        <v>610</v>
      </c>
      <c r="Q929" s="436">
        <f>Q930</f>
        <v>7.499999999999999</v>
      </c>
      <c r="R929" s="435">
        <v>6</v>
      </c>
    </row>
    <row r="930" spans="8:18" ht="18.75" hidden="1">
      <c r="H930" s="182" t="s">
        <v>415</v>
      </c>
      <c r="I930" s="187">
        <v>663</v>
      </c>
      <c r="J930" s="185">
        <v>7</v>
      </c>
      <c r="K930" s="185">
        <v>2</v>
      </c>
      <c r="L930" s="191" t="s">
        <v>472</v>
      </c>
      <c r="M930" s="186" t="s">
        <v>433</v>
      </c>
      <c r="N930" s="186" t="s">
        <v>473</v>
      </c>
      <c r="O930" s="186" t="s">
        <v>220</v>
      </c>
      <c r="P930" s="187">
        <v>612</v>
      </c>
      <c r="Q930" s="437">
        <f>20-1.3-4.8-1.2-5.2</f>
        <v>7.499999999999999</v>
      </c>
      <c r="R930" s="435">
        <v>6</v>
      </c>
    </row>
    <row r="931" spans="8:18" ht="47.25">
      <c r="H931" s="21" t="s">
        <v>224</v>
      </c>
      <c r="I931" s="22">
        <v>663</v>
      </c>
      <c r="J931" s="23">
        <v>7</v>
      </c>
      <c r="K931" s="23">
        <v>2</v>
      </c>
      <c r="L931" s="24" t="s">
        <v>472</v>
      </c>
      <c r="M931" s="195" t="s">
        <v>433</v>
      </c>
      <c r="N931" s="195" t="s">
        <v>468</v>
      </c>
      <c r="O931" s="195" t="s">
        <v>513</v>
      </c>
      <c r="P931" s="22"/>
      <c r="Q931" s="435">
        <f>Q932</f>
        <v>56.8</v>
      </c>
      <c r="R931" s="435">
        <f>R932</f>
        <v>56.6</v>
      </c>
    </row>
    <row r="932" spans="8:18" ht="18.75">
      <c r="H932" s="21" t="s">
        <v>222</v>
      </c>
      <c r="I932" s="22">
        <v>663</v>
      </c>
      <c r="J932" s="23">
        <v>7</v>
      </c>
      <c r="K932" s="23">
        <v>2</v>
      </c>
      <c r="L932" s="24" t="s">
        <v>472</v>
      </c>
      <c r="M932" s="195" t="s">
        <v>433</v>
      </c>
      <c r="N932" s="195" t="s">
        <v>468</v>
      </c>
      <c r="O932" s="195" t="s">
        <v>220</v>
      </c>
      <c r="P932" s="22"/>
      <c r="Q932" s="435">
        <v>56.8</v>
      </c>
      <c r="R932" s="435">
        <f>R934</f>
        <v>56.6</v>
      </c>
    </row>
    <row r="933" spans="8:18" ht="18.75">
      <c r="H933" s="21" t="s">
        <v>613</v>
      </c>
      <c r="I933" s="22">
        <v>663</v>
      </c>
      <c r="J933" s="23">
        <v>7</v>
      </c>
      <c r="K933" s="23">
        <v>2</v>
      </c>
      <c r="L933" s="24" t="s">
        <v>472</v>
      </c>
      <c r="M933" s="195" t="s">
        <v>433</v>
      </c>
      <c r="N933" s="195" t="s">
        <v>468</v>
      </c>
      <c r="O933" s="195" t="s">
        <v>220</v>
      </c>
      <c r="P933" s="22">
        <v>610</v>
      </c>
      <c r="Q933" s="435">
        <v>56.8</v>
      </c>
      <c r="R933" s="435">
        <f>R934</f>
        <v>56.6</v>
      </c>
    </row>
    <row r="934" spans="8:18" ht="18.75" hidden="1">
      <c r="H934" s="182" t="s">
        <v>415</v>
      </c>
      <c r="I934" s="187">
        <v>663</v>
      </c>
      <c r="J934" s="185">
        <v>7</v>
      </c>
      <c r="K934" s="185">
        <v>2</v>
      </c>
      <c r="L934" s="191" t="s">
        <v>472</v>
      </c>
      <c r="M934" s="186" t="s">
        <v>433</v>
      </c>
      <c r="N934" s="186" t="s">
        <v>468</v>
      </c>
      <c r="O934" s="186" t="s">
        <v>220</v>
      </c>
      <c r="P934" s="187">
        <v>612</v>
      </c>
      <c r="Q934" s="437">
        <f>54-1.9-1.8+1.3+5.9-5.9+1.2+3.8</f>
        <v>56.6</v>
      </c>
      <c r="R934" s="435">
        <f>54-1.9-1.8+1.3+5.9-5.9+1.2+3.8</f>
        <v>56.6</v>
      </c>
    </row>
    <row r="935" spans="8:18" ht="31.5">
      <c r="H935" s="204" t="s">
        <v>854</v>
      </c>
      <c r="I935" s="36">
        <v>663</v>
      </c>
      <c r="J935" s="49">
        <v>7</v>
      </c>
      <c r="K935" s="49">
        <v>2</v>
      </c>
      <c r="L935" s="180" t="s">
        <v>472</v>
      </c>
      <c r="M935" s="181" t="s">
        <v>433</v>
      </c>
      <c r="N935" s="181" t="s">
        <v>437</v>
      </c>
      <c r="O935" s="181" t="s">
        <v>513</v>
      </c>
      <c r="P935" s="36"/>
      <c r="Q935" s="435">
        <f aca="true" t="shared" si="18" ref="Q935:R937">Q936</f>
        <v>75.30000000000001</v>
      </c>
      <c r="R935" s="435">
        <f t="shared" si="18"/>
        <v>75.30000000000001</v>
      </c>
    </row>
    <row r="936" spans="8:18" ht="18.75">
      <c r="H936" s="30" t="s">
        <v>222</v>
      </c>
      <c r="I936" s="36">
        <v>663</v>
      </c>
      <c r="J936" s="49">
        <v>7</v>
      </c>
      <c r="K936" s="49">
        <v>2</v>
      </c>
      <c r="L936" s="180" t="s">
        <v>472</v>
      </c>
      <c r="M936" s="181" t="s">
        <v>433</v>
      </c>
      <c r="N936" s="181" t="s">
        <v>437</v>
      </c>
      <c r="O936" s="181" t="s">
        <v>220</v>
      </c>
      <c r="P936" s="36"/>
      <c r="Q936" s="435">
        <f t="shared" si="18"/>
        <v>75.30000000000001</v>
      </c>
      <c r="R936" s="435">
        <f t="shared" si="18"/>
        <v>75.30000000000001</v>
      </c>
    </row>
    <row r="937" spans="8:18" ht="18.75">
      <c r="H937" s="30" t="s">
        <v>613</v>
      </c>
      <c r="I937" s="36">
        <v>663</v>
      </c>
      <c r="J937" s="49">
        <v>7</v>
      </c>
      <c r="K937" s="49">
        <v>2</v>
      </c>
      <c r="L937" s="180" t="s">
        <v>472</v>
      </c>
      <c r="M937" s="181" t="s">
        <v>433</v>
      </c>
      <c r="N937" s="181" t="s">
        <v>437</v>
      </c>
      <c r="O937" s="181" t="s">
        <v>220</v>
      </c>
      <c r="P937" s="36">
        <v>610</v>
      </c>
      <c r="Q937" s="435">
        <f t="shared" si="18"/>
        <v>75.30000000000001</v>
      </c>
      <c r="R937" s="435">
        <f t="shared" si="18"/>
        <v>75.30000000000001</v>
      </c>
    </row>
    <row r="938" spans="8:18" ht="18.75" hidden="1">
      <c r="H938" s="182"/>
      <c r="I938" s="187"/>
      <c r="J938" s="185"/>
      <c r="K938" s="185"/>
      <c r="L938" s="191"/>
      <c r="M938" s="186"/>
      <c r="N938" s="186"/>
      <c r="O938" s="186"/>
      <c r="P938" s="187">
        <v>612</v>
      </c>
      <c r="Q938" s="437">
        <f>150-51.8-17.9-5</f>
        <v>75.30000000000001</v>
      </c>
      <c r="R938" s="435">
        <f>150-51.8-17.9-5</f>
        <v>75.30000000000001</v>
      </c>
    </row>
    <row r="939" spans="8:18" ht="31.5">
      <c r="H939" s="69" t="s">
        <v>893</v>
      </c>
      <c r="I939" s="36">
        <v>663</v>
      </c>
      <c r="J939" s="49">
        <v>7</v>
      </c>
      <c r="K939" s="49">
        <v>2</v>
      </c>
      <c r="L939" s="180" t="s">
        <v>475</v>
      </c>
      <c r="M939" s="181" t="s">
        <v>433</v>
      </c>
      <c r="N939" s="181" t="s">
        <v>463</v>
      </c>
      <c r="O939" s="181" t="s">
        <v>513</v>
      </c>
      <c r="P939" s="36"/>
      <c r="Q939" s="435">
        <f>Q940+Q947+Q965+Q970+Q973</f>
        <v>199783.39999999997</v>
      </c>
      <c r="R939" s="435">
        <f>R940+R947+R965+R970+R973</f>
        <v>198847.09999999998</v>
      </c>
    </row>
    <row r="940" spans="8:18" ht="18.75">
      <c r="H940" s="57" t="s">
        <v>588</v>
      </c>
      <c r="I940" s="36">
        <v>663</v>
      </c>
      <c r="J940" s="49">
        <v>7</v>
      </c>
      <c r="K940" s="49">
        <v>2</v>
      </c>
      <c r="L940" s="180" t="s">
        <v>475</v>
      </c>
      <c r="M940" s="181" t="s">
        <v>433</v>
      </c>
      <c r="N940" s="181" t="s">
        <v>435</v>
      </c>
      <c r="O940" s="181" t="s">
        <v>513</v>
      </c>
      <c r="P940" s="36"/>
      <c r="Q940" s="435">
        <f>Q941</f>
        <v>12876.5</v>
      </c>
      <c r="R940" s="435">
        <f>R941</f>
        <v>12876.5</v>
      </c>
    </row>
    <row r="941" spans="8:18" ht="47.25">
      <c r="H941" s="51" t="s">
        <v>745</v>
      </c>
      <c r="I941" s="36">
        <v>663</v>
      </c>
      <c r="J941" s="49">
        <v>7</v>
      </c>
      <c r="K941" s="49">
        <v>2</v>
      </c>
      <c r="L941" s="180" t="s">
        <v>475</v>
      </c>
      <c r="M941" s="181" t="s">
        <v>433</v>
      </c>
      <c r="N941" s="181" t="s">
        <v>435</v>
      </c>
      <c r="O941" s="181" t="s">
        <v>231</v>
      </c>
      <c r="P941" s="36"/>
      <c r="Q941" s="435">
        <f>Q946+Q943</f>
        <v>12876.5</v>
      </c>
      <c r="R941" s="435">
        <f>R946+R943</f>
        <v>12876.5</v>
      </c>
    </row>
    <row r="942" spans="8:18" ht="18.75">
      <c r="H942" s="51" t="s">
        <v>613</v>
      </c>
      <c r="I942" s="36">
        <v>663</v>
      </c>
      <c r="J942" s="49">
        <v>7</v>
      </c>
      <c r="K942" s="49">
        <v>2</v>
      </c>
      <c r="L942" s="180" t="s">
        <v>475</v>
      </c>
      <c r="M942" s="181" t="s">
        <v>433</v>
      </c>
      <c r="N942" s="181" t="s">
        <v>435</v>
      </c>
      <c r="O942" s="181" t="s">
        <v>231</v>
      </c>
      <c r="P942" s="36">
        <v>610</v>
      </c>
      <c r="Q942" s="435">
        <f>Q943</f>
        <v>12728.4</v>
      </c>
      <c r="R942" s="435">
        <f>R943</f>
        <v>12728.4</v>
      </c>
    </row>
    <row r="943" spans="8:18" ht="47.25" hidden="1">
      <c r="H943" s="230" t="s">
        <v>412</v>
      </c>
      <c r="I943" s="187">
        <v>663</v>
      </c>
      <c r="J943" s="185">
        <v>7</v>
      </c>
      <c r="K943" s="185">
        <v>2</v>
      </c>
      <c r="L943" s="191" t="s">
        <v>475</v>
      </c>
      <c r="M943" s="186" t="s">
        <v>433</v>
      </c>
      <c r="N943" s="186" t="s">
        <v>435</v>
      </c>
      <c r="O943" s="186" t="s">
        <v>231</v>
      </c>
      <c r="P943" s="187">
        <v>611</v>
      </c>
      <c r="Q943" s="437">
        <f>12369.1+359.3</f>
        <v>12728.4</v>
      </c>
      <c r="R943" s="435">
        <f>12369.1+359.3</f>
        <v>12728.4</v>
      </c>
    </row>
    <row r="944" spans="8:18" ht="18.75">
      <c r="H944" s="51" t="s">
        <v>234</v>
      </c>
      <c r="I944" s="36">
        <v>663</v>
      </c>
      <c r="J944" s="49">
        <v>7</v>
      </c>
      <c r="K944" s="49">
        <v>2</v>
      </c>
      <c r="L944" s="180" t="s">
        <v>475</v>
      </c>
      <c r="M944" s="181" t="s">
        <v>433</v>
      </c>
      <c r="N944" s="181" t="s">
        <v>435</v>
      </c>
      <c r="O944" s="181" t="s">
        <v>220</v>
      </c>
      <c r="P944" s="36"/>
      <c r="Q944" s="435">
        <f>Q946</f>
        <v>148.1</v>
      </c>
      <c r="R944" s="435">
        <f>R946</f>
        <v>148.1</v>
      </c>
    </row>
    <row r="945" spans="8:18" ht="18.75">
      <c r="H945" s="51" t="s">
        <v>613</v>
      </c>
      <c r="I945" s="36">
        <v>663</v>
      </c>
      <c r="J945" s="49">
        <v>7</v>
      </c>
      <c r="K945" s="49">
        <v>2</v>
      </c>
      <c r="L945" s="180" t="s">
        <v>475</v>
      </c>
      <c r="M945" s="181" t="s">
        <v>433</v>
      </c>
      <c r="N945" s="181" t="s">
        <v>435</v>
      </c>
      <c r="O945" s="181" t="s">
        <v>220</v>
      </c>
      <c r="P945" s="36">
        <v>610</v>
      </c>
      <c r="Q945" s="435">
        <f>Q946</f>
        <v>148.1</v>
      </c>
      <c r="R945" s="435">
        <f>R946</f>
        <v>148.1</v>
      </c>
    </row>
    <row r="946" spans="8:18" ht="18.75" hidden="1">
      <c r="H946" s="182" t="s">
        <v>415</v>
      </c>
      <c r="I946" s="187">
        <v>663</v>
      </c>
      <c r="J946" s="185">
        <v>7</v>
      </c>
      <c r="K946" s="185">
        <v>2</v>
      </c>
      <c r="L946" s="191" t="s">
        <v>475</v>
      </c>
      <c r="M946" s="186" t="s">
        <v>433</v>
      </c>
      <c r="N946" s="186" t="s">
        <v>435</v>
      </c>
      <c r="O946" s="186" t="s">
        <v>220</v>
      </c>
      <c r="P946" s="187">
        <v>612</v>
      </c>
      <c r="Q946" s="437">
        <f>79+5.1+45.5+18.5</f>
        <v>148.1</v>
      </c>
      <c r="R946" s="435">
        <f>79+5.1+45.5+18.5</f>
        <v>148.1</v>
      </c>
    </row>
    <row r="947" spans="8:18" ht="18.75">
      <c r="H947" s="58" t="s">
        <v>589</v>
      </c>
      <c r="I947" s="31">
        <v>663</v>
      </c>
      <c r="J947" s="59">
        <v>7</v>
      </c>
      <c r="K947" s="49">
        <v>2</v>
      </c>
      <c r="L947" s="180" t="s">
        <v>475</v>
      </c>
      <c r="M947" s="181" t="s">
        <v>433</v>
      </c>
      <c r="N947" s="181" t="s">
        <v>472</v>
      </c>
      <c r="O947" s="181" t="s">
        <v>513</v>
      </c>
      <c r="P947" s="31"/>
      <c r="Q947" s="440">
        <f>Q960+Q961+Q954+Q948+Q962+Q952</f>
        <v>150609.3</v>
      </c>
      <c r="R947" s="440">
        <f>R960+R961+R954+R948+R962+R952</f>
        <v>150576.69999999998</v>
      </c>
    </row>
    <row r="948" spans="8:18" ht="18.75">
      <c r="H948" s="60" t="s">
        <v>234</v>
      </c>
      <c r="I948" s="31">
        <v>663</v>
      </c>
      <c r="J948" s="59">
        <v>7</v>
      </c>
      <c r="K948" s="49">
        <v>2</v>
      </c>
      <c r="L948" s="180" t="s">
        <v>475</v>
      </c>
      <c r="M948" s="181" t="s">
        <v>433</v>
      </c>
      <c r="N948" s="181" t="s">
        <v>472</v>
      </c>
      <c r="O948" s="181" t="s">
        <v>220</v>
      </c>
      <c r="P948" s="31"/>
      <c r="Q948" s="440">
        <v>42546.8</v>
      </c>
      <c r="R948" s="440">
        <f>R950+R951</f>
        <v>42514.200000000004</v>
      </c>
    </row>
    <row r="949" spans="8:18" ht="18.75">
      <c r="H949" s="60" t="s">
        <v>613</v>
      </c>
      <c r="I949" s="31">
        <v>663</v>
      </c>
      <c r="J949" s="59">
        <v>7</v>
      </c>
      <c r="K949" s="49">
        <v>2</v>
      </c>
      <c r="L949" s="180" t="s">
        <v>475</v>
      </c>
      <c r="M949" s="181" t="s">
        <v>433</v>
      </c>
      <c r="N949" s="181" t="s">
        <v>472</v>
      </c>
      <c r="O949" s="181" t="s">
        <v>220</v>
      </c>
      <c r="P949" s="31">
        <v>610</v>
      </c>
      <c r="Q949" s="440">
        <v>42546.8</v>
      </c>
      <c r="R949" s="440">
        <v>42514.2</v>
      </c>
    </row>
    <row r="950" spans="8:18" ht="47.25" hidden="1">
      <c r="H950" s="231" t="s">
        <v>412</v>
      </c>
      <c r="I950" s="183">
        <v>663</v>
      </c>
      <c r="J950" s="184">
        <v>7</v>
      </c>
      <c r="K950" s="185">
        <v>2</v>
      </c>
      <c r="L950" s="191" t="s">
        <v>475</v>
      </c>
      <c r="M950" s="186" t="s">
        <v>433</v>
      </c>
      <c r="N950" s="186" t="s">
        <v>472</v>
      </c>
      <c r="O950" s="186" t="s">
        <v>220</v>
      </c>
      <c r="P950" s="183">
        <v>611</v>
      </c>
      <c r="Q950" s="437">
        <f>34142.8+412+2295+726.1+18+3581.5+159.3</f>
        <v>41334.700000000004</v>
      </c>
      <c r="R950" s="435">
        <f>34142.8+412+2295+726.1+18+3581.5+159.3</f>
        <v>41334.700000000004</v>
      </c>
    </row>
    <row r="951" spans="8:18" ht="18.75" hidden="1">
      <c r="H951" s="231" t="s">
        <v>235</v>
      </c>
      <c r="I951" s="183">
        <v>663</v>
      </c>
      <c r="J951" s="184">
        <v>7</v>
      </c>
      <c r="K951" s="185">
        <v>2</v>
      </c>
      <c r="L951" s="191" t="s">
        <v>475</v>
      </c>
      <c r="M951" s="186" t="s">
        <v>433</v>
      </c>
      <c r="N951" s="186" t="s">
        <v>472</v>
      </c>
      <c r="O951" s="186" t="s">
        <v>220</v>
      </c>
      <c r="P951" s="183">
        <v>612</v>
      </c>
      <c r="Q951" s="437">
        <f>1219.3-26+34.6-2</f>
        <v>1225.8999999999999</v>
      </c>
      <c r="R951" s="435">
        <v>1179.5</v>
      </c>
    </row>
    <row r="952" spans="8:18" ht="18.75">
      <c r="H952" s="60" t="s">
        <v>38</v>
      </c>
      <c r="I952" s="31">
        <v>663</v>
      </c>
      <c r="J952" s="59">
        <v>7</v>
      </c>
      <c r="K952" s="49">
        <v>2</v>
      </c>
      <c r="L952" s="180" t="s">
        <v>475</v>
      </c>
      <c r="M952" s="181" t="s">
        <v>433</v>
      </c>
      <c r="N952" s="181" t="s">
        <v>472</v>
      </c>
      <c r="O952" s="181" t="s">
        <v>39</v>
      </c>
      <c r="P952" s="31"/>
      <c r="Q952" s="440">
        <f>Q953</f>
        <v>6466.3</v>
      </c>
      <c r="R952" s="440">
        <f>R953</f>
        <v>6466.3</v>
      </c>
    </row>
    <row r="953" spans="8:18" ht="18.75">
      <c r="H953" s="60" t="s">
        <v>613</v>
      </c>
      <c r="I953" s="31">
        <v>663</v>
      </c>
      <c r="J953" s="59">
        <v>7</v>
      </c>
      <c r="K953" s="49">
        <v>2</v>
      </c>
      <c r="L953" s="180" t="s">
        <v>475</v>
      </c>
      <c r="M953" s="181" t="s">
        <v>433</v>
      </c>
      <c r="N953" s="181" t="s">
        <v>472</v>
      </c>
      <c r="O953" s="181" t="s">
        <v>39</v>
      </c>
      <c r="P953" s="31">
        <v>610</v>
      </c>
      <c r="Q953" s="440">
        <f>6135.7+189.8+136.6+4.2</f>
        <v>6466.3</v>
      </c>
      <c r="R953" s="440">
        <f>6135.7+189.8+136.6+4.2</f>
        <v>6466.3</v>
      </c>
    </row>
    <row r="954" spans="8:18" ht="47.25">
      <c r="H954" s="60" t="s">
        <v>232</v>
      </c>
      <c r="I954" s="31">
        <v>663</v>
      </c>
      <c r="J954" s="59">
        <v>7</v>
      </c>
      <c r="K954" s="49">
        <v>2</v>
      </c>
      <c r="L954" s="180" t="s">
        <v>475</v>
      </c>
      <c r="M954" s="181" t="s">
        <v>433</v>
      </c>
      <c r="N954" s="181" t="s">
        <v>472</v>
      </c>
      <c r="O954" s="181" t="s">
        <v>231</v>
      </c>
      <c r="P954" s="31"/>
      <c r="Q954" s="440">
        <f>Q955</f>
        <v>95137.4</v>
      </c>
      <c r="R954" s="440">
        <f>R955</f>
        <v>95137.4</v>
      </c>
    </row>
    <row r="955" spans="8:18" ht="18.75">
      <c r="H955" s="60" t="s">
        <v>613</v>
      </c>
      <c r="I955" s="31">
        <v>663</v>
      </c>
      <c r="J955" s="59">
        <v>7</v>
      </c>
      <c r="K955" s="49">
        <v>2</v>
      </c>
      <c r="L955" s="180" t="s">
        <v>475</v>
      </c>
      <c r="M955" s="181" t="s">
        <v>433</v>
      </c>
      <c r="N955" s="181" t="s">
        <v>472</v>
      </c>
      <c r="O955" s="181" t="s">
        <v>231</v>
      </c>
      <c r="P955" s="31">
        <v>610</v>
      </c>
      <c r="Q955" s="440">
        <f>Q957+Q956</f>
        <v>95137.4</v>
      </c>
      <c r="R955" s="440">
        <f>R957+R956</f>
        <v>95137.4</v>
      </c>
    </row>
    <row r="956" spans="8:18" ht="18.75" hidden="1">
      <c r="H956" s="231"/>
      <c r="I956" s="183"/>
      <c r="J956" s="184"/>
      <c r="K956" s="185"/>
      <c r="L956" s="191"/>
      <c r="M956" s="186"/>
      <c r="N956" s="186"/>
      <c r="O956" s="186"/>
      <c r="P956" s="183">
        <v>611</v>
      </c>
      <c r="Q956" s="438">
        <f>89788.9+220.9+1+1960.1</f>
        <v>91970.9</v>
      </c>
      <c r="R956" s="440">
        <f>89788.9+220.9+1+1960.1</f>
        <v>91970.9</v>
      </c>
    </row>
    <row r="957" spans="8:18" ht="18.75" hidden="1">
      <c r="H957" s="231" t="s">
        <v>415</v>
      </c>
      <c r="I957" s="183">
        <v>663</v>
      </c>
      <c r="J957" s="184">
        <v>7</v>
      </c>
      <c r="K957" s="185">
        <v>2</v>
      </c>
      <c r="L957" s="191" t="s">
        <v>475</v>
      </c>
      <c r="M957" s="186" t="s">
        <v>433</v>
      </c>
      <c r="N957" s="186" t="s">
        <v>472</v>
      </c>
      <c r="O957" s="186" t="s">
        <v>231</v>
      </c>
      <c r="P957" s="183">
        <v>612</v>
      </c>
      <c r="Q957" s="437">
        <v>3166.5</v>
      </c>
      <c r="R957" s="435">
        <v>3166.5</v>
      </c>
    </row>
    <row r="958" spans="8:18" ht="47.25">
      <c r="H958" s="60" t="s">
        <v>229</v>
      </c>
      <c r="I958" s="31">
        <v>663</v>
      </c>
      <c r="J958" s="59">
        <v>7</v>
      </c>
      <c r="K958" s="49">
        <v>2</v>
      </c>
      <c r="L958" s="180" t="s">
        <v>475</v>
      </c>
      <c r="M958" s="181" t="s">
        <v>433</v>
      </c>
      <c r="N958" s="181" t="s">
        <v>472</v>
      </c>
      <c r="O958" s="181" t="s">
        <v>228</v>
      </c>
      <c r="P958" s="31"/>
      <c r="Q958" s="440">
        <f>Q960+Q961</f>
        <v>6458.8</v>
      </c>
      <c r="R958" s="440">
        <f>R960+R961</f>
        <v>6458.8</v>
      </c>
    </row>
    <row r="959" spans="8:18" ht="18.75">
      <c r="H959" s="60" t="s">
        <v>613</v>
      </c>
      <c r="I959" s="31">
        <v>663</v>
      </c>
      <c r="J959" s="59">
        <v>7</v>
      </c>
      <c r="K959" s="49">
        <v>2</v>
      </c>
      <c r="L959" s="180" t="s">
        <v>475</v>
      </c>
      <c r="M959" s="181" t="s">
        <v>433</v>
      </c>
      <c r="N959" s="181" t="s">
        <v>472</v>
      </c>
      <c r="O959" s="181" t="s">
        <v>228</v>
      </c>
      <c r="P959" s="31">
        <v>610</v>
      </c>
      <c r="Q959" s="440">
        <f>Q960+Q961</f>
        <v>6458.8</v>
      </c>
      <c r="R959" s="440">
        <f>R960+R961</f>
        <v>6458.8</v>
      </c>
    </row>
    <row r="960" spans="8:18" ht="47.25" hidden="1">
      <c r="H960" s="206" t="s">
        <v>412</v>
      </c>
      <c r="I960" s="183">
        <v>663</v>
      </c>
      <c r="J960" s="184">
        <v>7</v>
      </c>
      <c r="K960" s="185">
        <v>2</v>
      </c>
      <c r="L960" s="191" t="s">
        <v>475</v>
      </c>
      <c r="M960" s="186" t="s">
        <v>433</v>
      </c>
      <c r="N960" s="186" t="s">
        <v>472</v>
      </c>
      <c r="O960" s="186" t="s">
        <v>228</v>
      </c>
      <c r="P960" s="183">
        <v>611</v>
      </c>
      <c r="Q960" s="437">
        <v>0</v>
      </c>
      <c r="R960" s="435">
        <v>0</v>
      </c>
    </row>
    <row r="961" spans="8:18" ht="18.75" hidden="1">
      <c r="H961" s="182" t="s">
        <v>415</v>
      </c>
      <c r="I961" s="188">
        <v>663</v>
      </c>
      <c r="J961" s="184">
        <v>7</v>
      </c>
      <c r="K961" s="185">
        <v>2</v>
      </c>
      <c r="L961" s="191" t="s">
        <v>475</v>
      </c>
      <c r="M961" s="186" t="s">
        <v>433</v>
      </c>
      <c r="N961" s="186" t="s">
        <v>472</v>
      </c>
      <c r="O961" s="186" t="s">
        <v>228</v>
      </c>
      <c r="P961" s="183">
        <v>612</v>
      </c>
      <c r="Q961" s="437">
        <v>6458.8</v>
      </c>
      <c r="R961" s="435">
        <v>6458.8</v>
      </c>
    </row>
    <row r="962" spans="8:18" ht="31.5" hidden="1">
      <c r="H962" s="27" t="s">
        <v>380</v>
      </c>
      <c r="I962" s="34">
        <v>663</v>
      </c>
      <c r="J962" s="59">
        <v>7</v>
      </c>
      <c r="K962" s="49">
        <v>2</v>
      </c>
      <c r="L962" s="180" t="s">
        <v>475</v>
      </c>
      <c r="M962" s="181" t="s">
        <v>433</v>
      </c>
      <c r="N962" s="181" t="s">
        <v>472</v>
      </c>
      <c r="O962" s="181" t="s">
        <v>379</v>
      </c>
      <c r="P962" s="31"/>
      <c r="Q962" s="440">
        <f>Q963</f>
        <v>0</v>
      </c>
      <c r="R962" s="440">
        <f>R963</f>
        <v>0</v>
      </c>
    </row>
    <row r="963" spans="8:18" ht="18.75" hidden="1">
      <c r="H963" s="27" t="s">
        <v>613</v>
      </c>
      <c r="I963" s="34">
        <v>663</v>
      </c>
      <c r="J963" s="59">
        <v>7</v>
      </c>
      <c r="K963" s="49">
        <v>2</v>
      </c>
      <c r="L963" s="180" t="s">
        <v>475</v>
      </c>
      <c r="M963" s="181" t="s">
        <v>433</v>
      </c>
      <c r="N963" s="181" t="s">
        <v>472</v>
      </c>
      <c r="O963" s="181" t="s">
        <v>379</v>
      </c>
      <c r="P963" s="31">
        <v>610</v>
      </c>
      <c r="Q963" s="440">
        <f>Q964</f>
        <v>0</v>
      </c>
      <c r="R963" s="440">
        <f>R964</f>
        <v>0</v>
      </c>
    </row>
    <row r="964" spans="8:18" ht="18.75" hidden="1">
      <c r="H964" s="206"/>
      <c r="I964" s="188"/>
      <c r="J964" s="184"/>
      <c r="K964" s="185"/>
      <c r="L964" s="191"/>
      <c r="M964" s="186"/>
      <c r="N964" s="186"/>
      <c r="O964" s="186"/>
      <c r="P964" s="183">
        <v>612</v>
      </c>
      <c r="Q964" s="438">
        <v>0</v>
      </c>
      <c r="R964" s="440">
        <v>0</v>
      </c>
    </row>
    <row r="965" spans="8:18" ht="18.75">
      <c r="H965" s="61" t="s">
        <v>108</v>
      </c>
      <c r="I965" s="62">
        <v>663</v>
      </c>
      <c r="J965" s="63">
        <v>7</v>
      </c>
      <c r="K965" s="23">
        <v>2</v>
      </c>
      <c r="L965" s="24" t="s">
        <v>475</v>
      </c>
      <c r="M965" s="195" t="s">
        <v>433</v>
      </c>
      <c r="N965" s="195" t="s">
        <v>473</v>
      </c>
      <c r="O965" s="195" t="s">
        <v>513</v>
      </c>
      <c r="P965" s="71"/>
      <c r="Q965" s="439">
        <v>64.4</v>
      </c>
      <c r="R965" s="440">
        <f>R968+R969</f>
        <v>64.2</v>
      </c>
    </row>
    <row r="966" spans="8:18" ht="18.75">
      <c r="H966" s="61" t="s">
        <v>234</v>
      </c>
      <c r="I966" s="62">
        <v>663</v>
      </c>
      <c r="J966" s="63">
        <v>7</v>
      </c>
      <c r="K966" s="23">
        <v>2</v>
      </c>
      <c r="L966" s="24" t="s">
        <v>475</v>
      </c>
      <c r="M966" s="195" t="s">
        <v>433</v>
      </c>
      <c r="N966" s="195" t="s">
        <v>473</v>
      </c>
      <c r="O966" s="195" t="s">
        <v>220</v>
      </c>
      <c r="P966" s="71"/>
      <c r="Q966" s="439">
        <v>64.4</v>
      </c>
      <c r="R966" s="440">
        <f>R968+R969</f>
        <v>64.2</v>
      </c>
    </row>
    <row r="967" spans="8:18" ht="18.75">
      <c r="H967" s="61" t="s">
        <v>613</v>
      </c>
      <c r="I967" s="62">
        <v>663</v>
      </c>
      <c r="J967" s="63">
        <v>7</v>
      </c>
      <c r="K967" s="23">
        <v>2</v>
      </c>
      <c r="L967" s="24" t="s">
        <v>475</v>
      </c>
      <c r="M967" s="195" t="s">
        <v>433</v>
      </c>
      <c r="N967" s="195" t="s">
        <v>473</v>
      </c>
      <c r="O967" s="195" t="s">
        <v>220</v>
      </c>
      <c r="P967" s="71">
        <v>610</v>
      </c>
      <c r="Q967" s="439">
        <v>64.4</v>
      </c>
      <c r="R967" s="440">
        <v>64.2</v>
      </c>
    </row>
    <row r="968" spans="8:18" ht="47.25" hidden="1">
      <c r="H968" s="206" t="s">
        <v>412</v>
      </c>
      <c r="I968" s="188">
        <v>663</v>
      </c>
      <c r="J968" s="184">
        <v>7</v>
      </c>
      <c r="K968" s="185">
        <v>2</v>
      </c>
      <c r="L968" s="191" t="s">
        <v>475</v>
      </c>
      <c r="M968" s="186" t="s">
        <v>433</v>
      </c>
      <c r="N968" s="186" t="s">
        <v>473</v>
      </c>
      <c r="O968" s="186" t="s">
        <v>220</v>
      </c>
      <c r="P968" s="183">
        <v>611</v>
      </c>
      <c r="Q968" s="437">
        <v>0</v>
      </c>
      <c r="R968" s="435">
        <v>0</v>
      </c>
    </row>
    <row r="969" spans="8:18" ht="18.75" hidden="1">
      <c r="H969" s="206" t="s">
        <v>415</v>
      </c>
      <c r="I969" s="188">
        <v>663</v>
      </c>
      <c r="J969" s="184">
        <v>7</v>
      </c>
      <c r="K969" s="185">
        <v>2</v>
      </c>
      <c r="L969" s="191" t="s">
        <v>475</v>
      </c>
      <c r="M969" s="186" t="s">
        <v>433</v>
      </c>
      <c r="N969" s="186" t="s">
        <v>473</v>
      </c>
      <c r="O969" s="186" t="s">
        <v>220</v>
      </c>
      <c r="P969" s="183">
        <v>612</v>
      </c>
      <c r="Q969" s="437">
        <f>88-25.9</f>
        <v>62.1</v>
      </c>
      <c r="R969" s="435">
        <v>64.2</v>
      </c>
    </row>
    <row r="970" spans="8:18" ht="18.75" hidden="1">
      <c r="H970" s="27" t="s">
        <v>592</v>
      </c>
      <c r="I970" s="62">
        <v>663</v>
      </c>
      <c r="J970" s="63">
        <v>7</v>
      </c>
      <c r="K970" s="23">
        <v>2</v>
      </c>
      <c r="L970" s="24" t="s">
        <v>475</v>
      </c>
      <c r="M970" s="195" t="s">
        <v>433</v>
      </c>
      <c r="N970" s="195" t="s">
        <v>468</v>
      </c>
      <c r="O970" s="195" t="s">
        <v>513</v>
      </c>
      <c r="P970" s="71"/>
      <c r="Q970" s="439">
        <v>0</v>
      </c>
      <c r="R970" s="440">
        <f>R972</f>
        <v>0</v>
      </c>
    </row>
    <row r="971" spans="8:18" ht="18.75" hidden="1">
      <c r="H971" s="27" t="s">
        <v>613</v>
      </c>
      <c r="I971" s="62">
        <v>663</v>
      </c>
      <c r="J971" s="63">
        <v>7</v>
      </c>
      <c r="K971" s="23">
        <v>2</v>
      </c>
      <c r="L971" s="24" t="s">
        <v>475</v>
      </c>
      <c r="M971" s="195" t="s">
        <v>433</v>
      </c>
      <c r="N971" s="195" t="s">
        <v>468</v>
      </c>
      <c r="O971" s="195" t="s">
        <v>220</v>
      </c>
      <c r="P971" s="71">
        <v>610</v>
      </c>
      <c r="Q971" s="439">
        <v>0</v>
      </c>
      <c r="R971" s="440">
        <v>0</v>
      </c>
    </row>
    <row r="972" spans="8:18" ht="18.75" hidden="1">
      <c r="H972" s="206" t="s">
        <v>415</v>
      </c>
      <c r="I972" s="188">
        <v>663</v>
      </c>
      <c r="J972" s="184">
        <v>7</v>
      </c>
      <c r="K972" s="185">
        <v>2</v>
      </c>
      <c r="L972" s="191" t="s">
        <v>475</v>
      </c>
      <c r="M972" s="186" t="s">
        <v>433</v>
      </c>
      <c r="N972" s="186" t="s">
        <v>468</v>
      </c>
      <c r="O972" s="186" t="s">
        <v>220</v>
      </c>
      <c r="P972" s="183">
        <v>612</v>
      </c>
      <c r="Q972" s="437">
        <v>1.5</v>
      </c>
      <c r="R972" s="435">
        <v>0</v>
      </c>
    </row>
    <row r="973" spans="8:18" ht="18.75">
      <c r="H973" s="27" t="s">
        <v>106</v>
      </c>
      <c r="I973" s="34">
        <v>663</v>
      </c>
      <c r="J973" s="59">
        <v>7</v>
      </c>
      <c r="K973" s="49">
        <v>2</v>
      </c>
      <c r="L973" s="180" t="s">
        <v>475</v>
      </c>
      <c r="M973" s="181" t="s">
        <v>433</v>
      </c>
      <c r="N973" s="181" t="s">
        <v>437</v>
      </c>
      <c r="O973" s="181" t="s">
        <v>513</v>
      </c>
      <c r="P973" s="31"/>
      <c r="Q973" s="440">
        <f>Q975+Q986+Q983+Q977+Q979+Q981</f>
        <v>36233.2</v>
      </c>
      <c r="R973" s="440">
        <f>R975+R986+R983+R977+R979+R981</f>
        <v>35329.7</v>
      </c>
    </row>
    <row r="974" spans="8:18" ht="18.75">
      <c r="H974" s="27" t="s">
        <v>234</v>
      </c>
      <c r="I974" s="34">
        <v>663</v>
      </c>
      <c r="J974" s="59">
        <v>7</v>
      </c>
      <c r="K974" s="49">
        <v>2</v>
      </c>
      <c r="L974" s="180" t="s">
        <v>475</v>
      </c>
      <c r="M974" s="181" t="s">
        <v>433</v>
      </c>
      <c r="N974" s="181" t="s">
        <v>437</v>
      </c>
      <c r="O974" s="181" t="s">
        <v>220</v>
      </c>
      <c r="P974" s="31"/>
      <c r="Q974" s="440">
        <f>Q975</f>
        <v>1462.1999999999998</v>
      </c>
      <c r="R974" s="440">
        <f>R975</f>
        <v>1462.1999999999998</v>
      </c>
    </row>
    <row r="975" spans="8:18" ht="18.75">
      <c r="H975" s="27" t="s">
        <v>613</v>
      </c>
      <c r="I975" s="34">
        <v>663</v>
      </c>
      <c r="J975" s="59">
        <v>7</v>
      </c>
      <c r="K975" s="49">
        <v>2</v>
      </c>
      <c r="L975" s="180" t="s">
        <v>475</v>
      </c>
      <c r="M975" s="181" t="s">
        <v>433</v>
      </c>
      <c r="N975" s="181" t="s">
        <v>437</v>
      </c>
      <c r="O975" s="181" t="s">
        <v>220</v>
      </c>
      <c r="P975" s="36">
        <v>610</v>
      </c>
      <c r="Q975" s="435">
        <f>Q976</f>
        <v>1462.1999999999998</v>
      </c>
      <c r="R975" s="435">
        <f>R976</f>
        <v>1462.1999999999998</v>
      </c>
    </row>
    <row r="976" spans="8:18" ht="18.75" hidden="1">
      <c r="H976" s="182" t="s">
        <v>560</v>
      </c>
      <c r="I976" s="183">
        <v>663</v>
      </c>
      <c r="J976" s="194">
        <v>7</v>
      </c>
      <c r="K976" s="185">
        <v>2</v>
      </c>
      <c r="L976" s="185">
        <v>6</v>
      </c>
      <c r="M976" s="186" t="s">
        <v>433</v>
      </c>
      <c r="N976" s="186" t="s">
        <v>437</v>
      </c>
      <c r="O976" s="186" t="s">
        <v>220</v>
      </c>
      <c r="P976" s="187">
        <v>612</v>
      </c>
      <c r="Q976" s="437">
        <f>2119.1-0.5-4.3-795+150-14.1-0.3+7.3</f>
        <v>1462.1999999999998</v>
      </c>
      <c r="R976" s="435">
        <f>2119.1-0.5-4.3-795+150-14.1-0.3+7.3</f>
        <v>1462.1999999999998</v>
      </c>
    </row>
    <row r="977" spans="8:18" ht="31.5">
      <c r="H977" s="30" t="s">
        <v>88</v>
      </c>
      <c r="I977" s="34">
        <v>663</v>
      </c>
      <c r="J977" s="64">
        <v>7</v>
      </c>
      <c r="K977" s="49">
        <v>2</v>
      </c>
      <c r="L977" s="49">
        <v>6</v>
      </c>
      <c r="M977" s="181" t="s">
        <v>433</v>
      </c>
      <c r="N977" s="181" t="s">
        <v>437</v>
      </c>
      <c r="O977" s="181" t="s">
        <v>89</v>
      </c>
      <c r="P977" s="36"/>
      <c r="Q977" s="435">
        <f>Q978</f>
        <v>26500.1</v>
      </c>
      <c r="R977" s="435">
        <f>R978</f>
        <v>26500</v>
      </c>
    </row>
    <row r="978" spans="8:18" ht="18.75">
      <c r="H978" s="30" t="s">
        <v>613</v>
      </c>
      <c r="I978" s="34">
        <v>663</v>
      </c>
      <c r="J978" s="64">
        <v>7</v>
      </c>
      <c r="K978" s="49">
        <v>2</v>
      </c>
      <c r="L978" s="49">
        <v>6</v>
      </c>
      <c r="M978" s="181" t="s">
        <v>433</v>
      </c>
      <c r="N978" s="181" t="s">
        <v>437</v>
      </c>
      <c r="O978" s="181" t="s">
        <v>89</v>
      </c>
      <c r="P978" s="36">
        <v>610</v>
      </c>
      <c r="Q978" s="435">
        <f>25705+795+24.1-8.5-15.5</f>
        <v>26500.1</v>
      </c>
      <c r="R978" s="435">
        <v>26500</v>
      </c>
    </row>
    <row r="979" spans="8:18" ht="31.5">
      <c r="H979" s="30" t="s">
        <v>109</v>
      </c>
      <c r="I979" s="34">
        <v>663</v>
      </c>
      <c r="J979" s="64">
        <v>7</v>
      </c>
      <c r="K979" s="49">
        <v>2</v>
      </c>
      <c r="L979" s="49">
        <v>6</v>
      </c>
      <c r="M979" s="181" t="s">
        <v>433</v>
      </c>
      <c r="N979" s="181" t="s">
        <v>437</v>
      </c>
      <c r="O979" s="181" t="s">
        <v>107</v>
      </c>
      <c r="P979" s="36"/>
      <c r="Q979" s="435">
        <f>Q980</f>
        <v>484.3</v>
      </c>
      <c r="R979" s="435">
        <f>R980</f>
        <v>484.3</v>
      </c>
    </row>
    <row r="980" spans="8:18" ht="18.75">
      <c r="H980" s="30" t="s">
        <v>613</v>
      </c>
      <c r="I980" s="34">
        <v>663</v>
      </c>
      <c r="J980" s="64">
        <v>7</v>
      </c>
      <c r="K980" s="49">
        <v>2</v>
      </c>
      <c r="L980" s="49">
        <v>6</v>
      </c>
      <c r="M980" s="181" t="s">
        <v>433</v>
      </c>
      <c r="N980" s="181" t="s">
        <v>437</v>
      </c>
      <c r="O980" s="181" t="s">
        <v>107</v>
      </c>
      <c r="P980" s="36">
        <v>610</v>
      </c>
      <c r="Q980" s="435">
        <v>484.3</v>
      </c>
      <c r="R980" s="435">
        <v>484.3</v>
      </c>
    </row>
    <row r="981" spans="8:18" ht="30.75" customHeight="1">
      <c r="H981" s="30" t="s">
        <v>110</v>
      </c>
      <c r="I981" s="34">
        <v>663</v>
      </c>
      <c r="J981" s="64">
        <v>7</v>
      </c>
      <c r="K981" s="49">
        <v>2</v>
      </c>
      <c r="L981" s="49">
        <v>6</v>
      </c>
      <c r="M981" s="181" t="s">
        <v>433</v>
      </c>
      <c r="N981" s="181" t="s">
        <v>437</v>
      </c>
      <c r="O981" s="181" t="s">
        <v>111</v>
      </c>
      <c r="P981" s="36"/>
      <c r="Q981" s="435">
        <f>Q982</f>
        <v>7786.6</v>
      </c>
      <c r="R981" s="435">
        <f>R982</f>
        <v>6883.2</v>
      </c>
    </row>
    <row r="982" spans="8:18" ht="18.75">
      <c r="H982" s="30" t="s">
        <v>613</v>
      </c>
      <c r="I982" s="34">
        <v>663</v>
      </c>
      <c r="J982" s="64">
        <v>7</v>
      </c>
      <c r="K982" s="49">
        <v>2</v>
      </c>
      <c r="L982" s="49">
        <v>6</v>
      </c>
      <c r="M982" s="181" t="s">
        <v>433</v>
      </c>
      <c r="N982" s="181" t="s">
        <v>437</v>
      </c>
      <c r="O982" s="181" t="s">
        <v>111</v>
      </c>
      <c r="P982" s="36">
        <v>610</v>
      </c>
      <c r="Q982" s="435">
        <f>7785+1.6</f>
        <v>7786.6</v>
      </c>
      <c r="R982" s="435">
        <v>6883.2</v>
      </c>
    </row>
    <row r="983" spans="8:18" ht="31.5" hidden="1">
      <c r="H983" s="30" t="s">
        <v>761</v>
      </c>
      <c r="I983" s="34">
        <v>663</v>
      </c>
      <c r="J983" s="64">
        <v>7</v>
      </c>
      <c r="K983" s="49">
        <v>2</v>
      </c>
      <c r="L983" s="49">
        <v>6</v>
      </c>
      <c r="M983" s="181" t="s">
        <v>433</v>
      </c>
      <c r="N983" s="181" t="s">
        <v>437</v>
      </c>
      <c r="O983" s="181" t="s">
        <v>759</v>
      </c>
      <c r="P983" s="36"/>
      <c r="Q983" s="435">
        <f>Q984</f>
        <v>0</v>
      </c>
      <c r="R983" s="435">
        <f>R984</f>
        <v>0</v>
      </c>
    </row>
    <row r="984" spans="8:18" ht="18.75" hidden="1">
      <c r="H984" s="30" t="s">
        <v>613</v>
      </c>
      <c r="I984" s="34">
        <v>663</v>
      </c>
      <c r="J984" s="64">
        <v>7</v>
      </c>
      <c r="K984" s="49">
        <v>2</v>
      </c>
      <c r="L984" s="49">
        <v>6</v>
      </c>
      <c r="M984" s="181" t="s">
        <v>433</v>
      </c>
      <c r="N984" s="181" t="s">
        <v>437</v>
      </c>
      <c r="O984" s="181" t="s">
        <v>759</v>
      </c>
      <c r="P984" s="36">
        <v>610</v>
      </c>
      <c r="Q984" s="435">
        <f>Q985</f>
        <v>0</v>
      </c>
      <c r="R984" s="435">
        <f>R985</f>
        <v>0</v>
      </c>
    </row>
    <row r="985" spans="8:18" ht="18.75" hidden="1">
      <c r="H985" s="182"/>
      <c r="I985" s="188"/>
      <c r="J985" s="194"/>
      <c r="K985" s="185"/>
      <c r="L985" s="185"/>
      <c r="M985" s="186"/>
      <c r="N985" s="186"/>
      <c r="O985" s="186"/>
      <c r="P985" s="187">
        <v>612</v>
      </c>
      <c r="Q985" s="437">
        <v>0</v>
      </c>
      <c r="R985" s="435">
        <v>0</v>
      </c>
    </row>
    <row r="986" spans="8:18" ht="18.75" hidden="1">
      <c r="H986" s="30" t="s">
        <v>760</v>
      </c>
      <c r="I986" s="34">
        <v>663</v>
      </c>
      <c r="J986" s="64">
        <v>7</v>
      </c>
      <c r="K986" s="49">
        <v>2</v>
      </c>
      <c r="L986" s="49">
        <v>6</v>
      </c>
      <c r="M986" s="181" t="s">
        <v>433</v>
      </c>
      <c r="N986" s="181" t="s">
        <v>437</v>
      </c>
      <c r="O986" s="181" t="s">
        <v>678</v>
      </c>
      <c r="P986" s="36"/>
      <c r="Q986" s="435">
        <f>Q987</f>
        <v>0</v>
      </c>
      <c r="R986" s="435">
        <f>R987</f>
        <v>0</v>
      </c>
    </row>
    <row r="987" spans="8:18" ht="18.75" hidden="1">
      <c r="H987" s="30" t="s">
        <v>613</v>
      </c>
      <c r="I987" s="34">
        <v>663</v>
      </c>
      <c r="J987" s="64">
        <v>7</v>
      </c>
      <c r="K987" s="49">
        <v>2</v>
      </c>
      <c r="L987" s="49">
        <v>6</v>
      </c>
      <c r="M987" s="181" t="s">
        <v>433</v>
      </c>
      <c r="N987" s="181" t="s">
        <v>437</v>
      </c>
      <c r="O987" s="181" t="s">
        <v>678</v>
      </c>
      <c r="P987" s="36">
        <v>610</v>
      </c>
      <c r="Q987" s="435">
        <f>Q988</f>
        <v>0</v>
      </c>
      <c r="R987" s="435">
        <f>R988</f>
        <v>0</v>
      </c>
    </row>
    <row r="988" spans="8:18" ht="18.75" hidden="1">
      <c r="H988" s="182"/>
      <c r="I988" s="188">
        <v>663</v>
      </c>
      <c r="J988" s="194">
        <v>7</v>
      </c>
      <c r="K988" s="185">
        <v>2</v>
      </c>
      <c r="L988" s="185">
        <v>6</v>
      </c>
      <c r="M988" s="186" t="s">
        <v>433</v>
      </c>
      <c r="N988" s="186" t="s">
        <v>437</v>
      </c>
      <c r="O988" s="186" t="s">
        <v>678</v>
      </c>
      <c r="P988" s="187">
        <v>612</v>
      </c>
      <c r="Q988" s="437">
        <v>0</v>
      </c>
      <c r="R988" s="435">
        <v>0</v>
      </c>
    </row>
    <row r="989" spans="8:18" ht="31.5" hidden="1">
      <c r="H989" s="30" t="s">
        <v>851</v>
      </c>
      <c r="I989" s="34">
        <v>663</v>
      </c>
      <c r="J989" s="64">
        <v>7</v>
      </c>
      <c r="K989" s="49">
        <v>2</v>
      </c>
      <c r="L989" s="49">
        <v>13</v>
      </c>
      <c r="M989" s="181" t="s">
        <v>433</v>
      </c>
      <c r="N989" s="181" t="s">
        <v>463</v>
      </c>
      <c r="O989" s="181" t="s">
        <v>513</v>
      </c>
      <c r="P989" s="36"/>
      <c r="Q989" s="435">
        <f aca="true" t="shared" si="19" ref="Q989:R993">Q990</f>
        <v>0</v>
      </c>
      <c r="R989" s="435">
        <f t="shared" si="19"/>
        <v>0</v>
      </c>
    </row>
    <row r="990" spans="8:18" ht="18.75" hidden="1">
      <c r="H990" s="30" t="s">
        <v>391</v>
      </c>
      <c r="I990" s="34">
        <v>663</v>
      </c>
      <c r="J990" s="64">
        <v>7</v>
      </c>
      <c r="K990" s="49">
        <v>2</v>
      </c>
      <c r="L990" s="49">
        <v>13</v>
      </c>
      <c r="M990" s="181" t="s">
        <v>436</v>
      </c>
      <c r="N990" s="181" t="s">
        <v>463</v>
      </c>
      <c r="O990" s="181" t="s">
        <v>513</v>
      </c>
      <c r="P990" s="36"/>
      <c r="Q990" s="435">
        <f t="shared" si="19"/>
        <v>0</v>
      </c>
      <c r="R990" s="435">
        <f t="shared" si="19"/>
        <v>0</v>
      </c>
    </row>
    <row r="991" spans="8:18" ht="47.25" hidden="1">
      <c r="H991" s="30" t="s">
        <v>392</v>
      </c>
      <c r="I991" s="34">
        <v>663</v>
      </c>
      <c r="J991" s="64">
        <v>7</v>
      </c>
      <c r="K991" s="49">
        <v>2</v>
      </c>
      <c r="L991" s="49">
        <v>13</v>
      </c>
      <c r="M991" s="181" t="s">
        <v>436</v>
      </c>
      <c r="N991" s="181" t="s">
        <v>473</v>
      </c>
      <c r="O991" s="181" t="s">
        <v>513</v>
      </c>
      <c r="P991" s="36"/>
      <c r="Q991" s="435">
        <f t="shared" si="19"/>
        <v>0</v>
      </c>
      <c r="R991" s="435">
        <f t="shared" si="19"/>
        <v>0</v>
      </c>
    </row>
    <row r="992" spans="8:18" ht="31.5" hidden="1">
      <c r="H992" s="30" t="s">
        <v>380</v>
      </c>
      <c r="I992" s="34">
        <v>663</v>
      </c>
      <c r="J992" s="64">
        <v>7</v>
      </c>
      <c r="K992" s="49">
        <v>2</v>
      </c>
      <c r="L992" s="49">
        <v>13</v>
      </c>
      <c r="M992" s="181" t="s">
        <v>436</v>
      </c>
      <c r="N992" s="181" t="s">
        <v>473</v>
      </c>
      <c r="O992" s="181" t="s">
        <v>379</v>
      </c>
      <c r="P992" s="36"/>
      <c r="Q992" s="435">
        <f t="shared" si="19"/>
        <v>0</v>
      </c>
      <c r="R992" s="435">
        <f t="shared" si="19"/>
        <v>0</v>
      </c>
    </row>
    <row r="993" spans="8:18" ht="18.75" hidden="1">
      <c r="H993" s="30" t="s">
        <v>613</v>
      </c>
      <c r="I993" s="34">
        <v>663</v>
      </c>
      <c r="J993" s="64">
        <v>7</v>
      </c>
      <c r="K993" s="49">
        <v>2</v>
      </c>
      <c r="L993" s="49">
        <v>13</v>
      </c>
      <c r="M993" s="181" t="s">
        <v>436</v>
      </c>
      <c r="N993" s="181" t="s">
        <v>473</v>
      </c>
      <c r="O993" s="181" t="s">
        <v>379</v>
      </c>
      <c r="P993" s="36">
        <v>610</v>
      </c>
      <c r="Q993" s="435">
        <f t="shared" si="19"/>
        <v>0</v>
      </c>
      <c r="R993" s="435">
        <f t="shared" si="19"/>
        <v>0</v>
      </c>
    </row>
    <row r="994" spans="8:18" ht="18.75" hidden="1">
      <c r="H994" s="182"/>
      <c r="I994" s="188"/>
      <c r="J994" s="194"/>
      <c r="K994" s="185"/>
      <c r="L994" s="185"/>
      <c r="M994" s="186"/>
      <c r="N994" s="186"/>
      <c r="O994" s="186"/>
      <c r="P994" s="187">
        <v>612</v>
      </c>
      <c r="Q994" s="437">
        <v>0</v>
      </c>
      <c r="R994" s="435">
        <v>0</v>
      </c>
    </row>
    <row r="995" spans="8:18" ht="33">
      <c r="H995" s="397" t="s">
        <v>66</v>
      </c>
      <c r="I995" s="34">
        <v>663</v>
      </c>
      <c r="J995" s="64">
        <v>7</v>
      </c>
      <c r="K995" s="49">
        <v>2</v>
      </c>
      <c r="L995" s="49">
        <v>9</v>
      </c>
      <c r="M995" s="181" t="s">
        <v>433</v>
      </c>
      <c r="N995" s="181" t="s">
        <v>463</v>
      </c>
      <c r="O995" s="181" t="s">
        <v>513</v>
      </c>
      <c r="P995" s="36"/>
      <c r="Q995" s="435">
        <f aca="true" t="shared" si="20" ref="Q995:R997">Q996</f>
        <v>30</v>
      </c>
      <c r="R995" s="435">
        <f t="shared" si="20"/>
        <v>30</v>
      </c>
    </row>
    <row r="996" spans="8:18" ht="31.5">
      <c r="H996" s="28" t="s">
        <v>67</v>
      </c>
      <c r="I996" s="34">
        <v>663</v>
      </c>
      <c r="J996" s="64">
        <v>7</v>
      </c>
      <c r="K996" s="49">
        <v>2</v>
      </c>
      <c r="L996" s="49">
        <v>9</v>
      </c>
      <c r="M996" s="181" t="s">
        <v>433</v>
      </c>
      <c r="N996" s="181" t="s">
        <v>435</v>
      </c>
      <c r="O996" s="181" t="s">
        <v>513</v>
      </c>
      <c r="P996" s="36"/>
      <c r="Q996" s="435">
        <f t="shared" si="20"/>
        <v>30</v>
      </c>
      <c r="R996" s="435">
        <f t="shared" si="20"/>
        <v>30</v>
      </c>
    </row>
    <row r="997" spans="8:18" ht="18.75">
      <c r="H997" s="28" t="s">
        <v>46</v>
      </c>
      <c r="I997" s="34">
        <v>663</v>
      </c>
      <c r="J997" s="64">
        <v>7</v>
      </c>
      <c r="K997" s="49">
        <v>2</v>
      </c>
      <c r="L997" s="49">
        <v>9</v>
      </c>
      <c r="M997" s="181" t="s">
        <v>433</v>
      </c>
      <c r="N997" s="181" t="s">
        <v>435</v>
      </c>
      <c r="O997" s="181" t="s">
        <v>47</v>
      </c>
      <c r="P997" s="36"/>
      <c r="Q997" s="435">
        <f t="shared" si="20"/>
        <v>30</v>
      </c>
      <c r="R997" s="435">
        <f t="shared" si="20"/>
        <v>30</v>
      </c>
    </row>
    <row r="998" spans="8:18" ht="18.75">
      <c r="H998" s="30" t="s">
        <v>613</v>
      </c>
      <c r="I998" s="34">
        <v>663</v>
      </c>
      <c r="J998" s="64">
        <v>7</v>
      </c>
      <c r="K998" s="49">
        <v>2</v>
      </c>
      <c r="L998" s="49">
        <v>9</v>
      </c>
      <c r="M998" s="181" t="s">
        <v>433</v>
      </c>
      <c r="N998" s="181" t="s">
        <v>435</v>
      </c>
      <c r="O998" s="181" t="s">
        <v>47</v>
      </c>
      <c r="P998" s="36">
        <v>610</v>
      </c>
      <c r="Q998" s="435">
        <v>30</v>
      </c>
      <c r="R998" s="435">
        <v>30</v>
      </c>
    </row>
    <row r="999" spans="8:18" ht="18.75" hidden="1">
      <c r="H999" s="30" t="s">
        <v>103</v>
      </c>
      <c r="I999" s="34">
        <v>663</v>
      </c>
      <c r="J999" s="64">
        <v>7</v>
      </c>
      <c r="K999" s="49">
        <v>2</v>
      </c>
      <c r="L999" s="49">
        <v>91</v>
      </c>
      <c r="M999" s="181" t="s">
        <v>433</v>
      </c>
      <c r="N999" s="181" t="s">
        <v>463</v>
      </c>
      <c r="O999" s="181" t="s">
        <v>513</v>
      </c>
      <c r="P999" s="36"/>
      <c r="Q999" s="435">
        <f>Q1000+Q1002+Q1004+Q1006</f>
        <v>0</v>
      </c>
      <c r="R999" s="435">
        <f>R1000+R1002+R1004+R1006</f>
        <v>0</v>
      </c>
    </row>
    <row r="1000" spans="8:18" ht="18.75" hidden="1">
      <c r="H1000" s="30" t="s">
        <v>234</v>
      </c>
      <c r="I1000" s="34">
        <v>663</v>
      </c>
      <c r="J1000" s="64">
        <v>7</v>
      </c>
      <c r="K1000" s="49">
        <v>2</v>
      </c>
      <c r="L1000" s="49">
        <v>91</v>
      </c>
      <c r="M1000" s="181" t="s">
        <v>433</v>
      </c>
      <c r="N1000" s="181" t="s">
        <v>463</v>
      </c>
      <c r="O1000" s="181" t="s">
        <v>220</v>
      </c>
      <c r="P1000" s="36"/>
      <c r="Q1000" s="435">
        <f>Q1001</f>
        <v>0</v>
      </c>
      <c r="R1000" s="435">
        <f>R1001</f>
        <v>0</v>
      </c>
    </row>
    <row r="1001" spans="8:18" ht="18.75" hidden="1">
      <c r="H1001" s="30" t="s">
        <v>613</v>
      </c>
      <c r="I1001" s="34">
        <v>663</v>
      </c>
      <c r="J1001" s="64">
        <v>7</v>
      </c>
      <c r="K1001" s="49">
        <v>2</v>
      </c>
      <c r="L1001" s="49">
        <v>91</v>
      </c>
      <c r="M1001" s="181" t="s">
        <v>433</v>
      </c>
      <c r="N1001" s="181" t="s">
        <v>463</v>
      </c>
      <c r="O1001" s="181" t="s">
        <v>220</v>
      </c>
      <c r="P1001" s="36">
        <v>610</v>
      </c>
      <c r="Q1001" s="435">
        <v>0</v>
      </c>
      <c r="R1001" s="435">
        <v>0</v>
      </c>
    </row>
    <row r="1002" spans="8:18" ht="18.75" hidden="1">
      <c r="H1002" s="30" t="s">
        <v>38</v>
      </c>
      <c r="I1002" s="34">
        <v>663</v>
      </c>
      <c r="J1002" s="64">
        <v>7</v>
      </c>
      <c r="K1002" s="49">
        <v>2</v>
      </c>
      <c r="L1002" s="49">
        <v>91</v>
      </c>
      <c r="M1002" s="181" t="s">
        <v>433</v>
      </c>
      <c r="N1002" s="181" t="s">
        <v>463</v>
      </c>
      <c r="O1002" s="181" t="s">
        <v>39</v>
      </c>
      <c r="P1002" s="36"/>
      <c r="Q1002" s="435">
        <f>Q1003</f>
        <v>0</v>
      </c>
      <c r="R1002" s="435">
        <f>R1003</f>
        <v>0</v>
      </c>
    </row>
    <row r="1003" spans="8:18" ht="18.75" hidden="1">
      <c r="H1003" s="30" t="s">
        <v>613</v>
      </c>
      <c r="I1003" s="34">
        <v>663</v>
      </c>
      <c r="J1003" s="64">
        <v>7</v>
      </c>
      <c r="K1003" s="49">
        <v>2</v>
      </c>
      <c r="L1003" s="49">
        <v>91</v>
      </c>
      <c r="M1003" s="181" t="s">
        <v>433</v>
      </c>
      <c r="N1003" s="181" t="s">
        <v>463</v>
      </c>
      <c r="O1003" s="181" t="s">
        <v>39</v>
      </c>
      <c r="P1003" s="36">
        <v>610</v>
      </c>
      <c r="Q1003" s="435">
        <v>0</v>
      </c>
      <c r="R1003" s="435">
        <v>0</v>
      </c>
    </row>
    <row r="1004" spans="8:18" ht="47.25" hidden="1">
      <c r="H1004" s="30" t="s">
        <v>232</v>
      </c>
      <c r="I1004" s="34">
        <v>663</v>
      </c>
      <c r="J1004" s="64">
        <v>7</v>
      </c>
      <c r="K1004" s="49">
        <v>2</v>
      </c>
      <c r="L1004" s="49">
        <v>91</v>
      </c>
      <c r="M1004" s="181" t="s">
        <v>433</v>
      </c>
      <c r="N1004" s="181" t="s">
        <v>463</v>
      </c>
      <c r="O1004" s="181" t="s">
        <v>231</v>
      </c>
      <c r="P1004" s="36"/>
      <c r="Q1004" s="435">
        <f>Q1005</f>
        <v>0</v>
      </c>
      <c r="R1004" s="435">
        <f>R1005</f>
        <v>0</v>
      </c>
    </row>
    <row r="1005" spans="8:18" ht="18.75" hidden="1">
      <c r="H1005" s="30" t="s">
        <v>613</v>
      </c>
      <c r="I1005" s="34">
        <v>663</v>
      </c>
      <c r="J1005" s="64">
        <v>7</v>
      </c>
      <c r="K1005" s="49">
        <v>2</v>
      </c>
      <c r="L1005" s="49">
        <v>91</v>
      </c>
      <c r="M1005" s="181" t="s">
        <v>433</v>
      </c>
      <c r="N1005" s="181" t="s">
        <v>463</v>
      </c>
      <c r="O1005" s="181" t="s">
        <v>231</v>
      </c>
      <c r="P1005" s="36">
        <v>610</v>
      </c>
      <c r="Q1005" s="435">
        <v>0</v>
      </c>
      <c r="R1005" s="435">
        <v>0</v>
      </c>
    </row>
    <row r="1006" spans="8:18" ht="47.25" hidden="1">
      <c r="H1006" s="30" t="s">
        <v>229</v>
      </c>
      <c r="I1006" s="34">
        <v>663</v>
      </c>
      <c r="J1006" s="64">
        <v>7</v>
      </c>
      <c r="K1006" s="49">
        <v>2</v>
      </c>
      <c r="L1006" s="49">
        <v>91</v>
      </c>
      <c r="M1006" s="181" t="s">
        <v>433</v>
      </c>
      <c r="N1006" s="181" t="s">
        <v>463</v>
      </c>
      <c r="O1006" s="181" t="s">
        <v>228</v>
      </c>
      <c r="P1006" s="36"/>
      <c r="Q1006" s="435">
        <f>Q1007</f>
        <v>0</v>
      </c>
      <c r="R1006" s="435">
        <f>R1007</f>
        <v>0</v>
      </c>
    </row>
    <row r="1007" spans="8:18" ht="18.75" hidden="1">
      <c r="H1007" s="30" t="s">
        <v>613</v>
      </c>
      <c r="I1007" s="34">
        <v>663</v>
      </c>
      <c r="J1007" s="64">
        <v>7</v>
      </c>
      <c r="K1007" s="49">
        <v>2</v>
      </c>
      <c r="L1007" s="49">
        <v>91</v>
      </c>
      <c r="M1007" s="181" t="s">
        <v>433</v>
      </c>
      <c r="N1007" s="181" t="s">
        <v>463</v>
      </c>
      <c r="O1007" s="181" t="s">
        <v>228</v>
      </c>
      <c r="P1007" s="36">
        <v>610</v>
      </c>
      <c r="Q1007" s="435">
        <v>0</v>
      </c>
      <c r="R1007" s="435">
        <v>0</v>
      </c>
    </row>
    <row r="1008" spans="8:18" ht="19.5">
      <c r="H1008" s="276" t="s">
        <v>249</v>
      </c>
      <c r="I1008" s="278">
        <v>663</v>
      </c>
      <c r="J1008" s="279">
        <v>7</v>
      </c>
      <c r="K1008" s="269">
        <v>3</v>
      </c>
      <c r="L1008" s="269"/>
      <c r="M1008" s="271"/>
      <c r="N1008" s="271"/>
      <c r="O1008" s="271"/>
      <c r="P1008" s="268"/>
      <c r="Q1008" s="434">
        <f>Q1015+Q1009+Q1028</f>
        <v>3816.2</v>
      </c>
      <c r="R1008" s="433">
        <f>R1015+R1009+R1028</f>
        <v>3816.2</v>
      </c>
    </row>
    <row r="1009" spans="8:18" ht="31.5" hidden="1">
      <c r="H1009" s="30" t="s">
        <v>702</v>
      </c>
      <c r="I1009" s="34">
        <v>663</v>
      </c>
      <c r="J1009" s="64">
        <v>7</v>
      </c>
      <c r="K1009" s="49">
        <v>3</v>
      </c>
      <c r="L1009" s="49">
        <v>2</v>
      </c>
      <c r="M1009" s="181" t="s">
        <v>433</v>
      </c>
      <c r="N1009" s="181" t="s">
        <v>463</v>
      </c>
      <c r="O1009" s="181" t="s">
        <v>513</v>
      </c>
      <c r="P1009" s="36"/>
      <c r="Q1009" s="435">
        <f aca="true" t="shared" si="21" ref="Q1009:R1012">Q1010</f>
        <v>0</v>
      </c>
      <c r="R1009" s="435">
        <f t="shared" si="21"/>
        <v>0</v>
      </c>
    </row>
    <row r="1010" spans="8:18" ht="47.25" hidden="1">
      <c r="H1010" s="30" t="s">
        <v>224</v>
      </c>
      <c r="I1010" s="34">
        <v>663</v>
      </c>
      <c r="J1010" s="64">
        <v>7</v>
      </c>
      <c r="K1010" s="49">
        <v>3</v>
      </c>
      <c r="L1010" s="49">
        <v>2</v>
      </c>
      <c r="M1010" s="181" t="s">
        <v>433</v>
      </c>
      <c r="N1010" s="181" t="s">
        <v>468</v>
      </c>
      <c r="O1010" s="181" t="s">
        <v>513</v>
      </c>
      <c r="P1010" s="36"/>
      <c r="Q1010" s="435">
        <f t="shared" si="21"/>
        <v>0</v>
      </c>
      <c r="R1010" s="435">
        <f t="shared" si="21"/>
        <v>0</v>
      </c>
    </row>
    <row r="1011" spans="8:18" ht="18.75" hidden="1">
      <c r="H1011" s="30" t="s">
        <v>236</v>
      </c>
      <c r="I1011" s="34">
        <v>663</v>
      </c>
      <c r="J1011" s="64">
        <v>7</v>
      </c>
      <c r="K1011" s="49">
        <v>3</v>
      </c>
      <c r="L1011" s="49">
        <v>2</v>
      </c>
      <c r="M1011" s="181" t="s">
        <v>433</v>
      </c>
      <c r="N1011" s="181" t="s">
        <v>468</v>
      </c>
      <c r="O1011" s="181" t="s">
        <v>880</v>
      </c>
      <c r="P1011" s="36"/>
      <c r="Q1011" s="435">
        <f t="shared" si="21"/>
        <v>0</v>
      </c>
      <c r="R1011" s="435">
        <f t="shared" si="21"/>
        <v>0</v>
      </c>
    </row>
    <row r="1012" spans="8:18" ht="18.75" hidden="1">
      <c r="H1012" s="30" t="s">
        <v>613</v>
      </c>
      <c r="I1012" s="34">
        <v>663</v>
      </c>
      <c r="J1012" s="64">
        <v>7</v>
      </c>
      <c r="K1012" s="49">
        <v>3</v>
      </c>
      <c r="L1012" s="49">
        <v>2</v>
      </c>
      <c r="M1012" s="181" t="s">
        <v>433</v>
      </c>
      <c r="N1012" s="181" t="s">
        <v>468</v>
      </c>
      <c r="O1012" s="181" t="s">
        <v>880</v>
      </c>
      <c r="P1012" s="36">
        <v>610</v>
      </c>
      <c r="Q1012" s="435">
        <f t="shared" si="21"/>
        <v>0</v>
      </c>
      <c r="R1012" s="435">
        <f t="shared" si="21"/>
        <v>0</v>
      </c>
    </row>
    <row r="1013" spans="8:18" ht="18.75" hidden="1">
      <c r="H1013" s="182"/>
      <c r="I1013" s="188"/>
      <c r="J1013" s="194"/>
      <c r="K1013" s="185"/>
      <c r="L1013" s="185"/>
      <c r="M1013" s="186"/>
      <c r="N1013" s="186"/>
      <c r="O1013" s="186"/>
      <c r="P1013" s="187">
        <v>612</v>
      </c>
      <c r="Q1013" s="437">
        <v>0</v>
      </c>
      <c r="R1013" s="435">
        <v>0</v>
      </c>
    </row>
    <row r="1014" spans="8:18" ht="31.5">
      <c r="H1014" s="30" t="s">
        <v>893</v>
      </c>
      <c r="I1014" s="34">
        <v>663</v>
      </c>
      <c r="J1014" s="64">
        <v>7</v>
      </c>
      <c r="K1014" s="49">
        <v>3</v>
      </c>
      <c r="L1014" s="49">
        <v>6</v>
      </c>
      <c r="M1014" s="181" t="s">
        <v>433</v>
      </c>
      <c r="N1014" s="181" t="s">
        <v>463</v>
      </c>
      <c r="O1014" s="181" t="s">
        <v>513</v>
      </c>
      <c r="P1014" s="36"/>
      <c r="Q1014" s="435">
        <f>Q1015</f>
        <v>3816.2</v>
      </c>
      <c r="R1014" s="435">
        <f>R1015</f>
        <v>3816.2</v>
      </c>
    </row>
    <row r="1015" spans="8:18" ht="18.75">
      <c r="H1015" s="30" t="s">
        <v>108</v>
      </c>
      <c r="I1015" s="34">
        <v>663</v>
      </c>
      <c r="J1015" s="64">
        <v>7</v>
      </c>
      <c r="K1015" s="49">
        <v>3</v>
      </c>
      <c r="L1015" s="49">
        <v>6</v>
      </c>
      <c r="M1015" s="181" t="s">
        <v>433</v>
      </c>
      <c r="N1015" s="181" t="s">
        <v>473</v>
      </c>
      <c r="O1015" s="181" t="s">
        <v>513</v>
      </c>
      <c r="P1015" s="36"/>
      <c r="Q1015" s="435">
        <f>Q1018+Q1019+Q1022+Q1025+Q1020</f>
        <v>3816.2</v>
      </c>
      <c r="R1015" s="435">
        <f>R1018+R1019+R1022+R1025+R1020</f>
        <v>3816.2</v>
      </c>
    </row>
    <row r="1016" spans="8:18" ht="18.75">
      <c r="H1016" s="30" t="s">
        <v>236</v>
      </c>
      <c r="I1016" s="34">
        <v>663</v>
      </c>
      <c r="J1016" s="64">
        <v>7</v>
      </c>
      <c r="K1016" s="49">
        <v>3</v>
      </c>
      <c r="L1016" s="49">
        <v>6</v>
      </c>
      <c r="M1016" s="181" t="s">
        <v>433</v>
      </c>
      <c r="N1016" s="181" t="s">
        <v>473</v>
      </c>
      <c r="O1016" s="181" t="s">
        <v>880</v>
      </c>
      <c r="P1016" s="36"/>
      <c r="Q1016" s="435">
        <f>Q1018+Q1019</f>
        <v>3121.4</v>
      </c>
      <c r="R1016" s="435">
        <f>R1018+R1019</f>
        <v>3121.4</v>
      </c>
    </row>
    <row r="1017" spans="8:18" ht="18.75">
      <c r="H1017" s="30" t="s">
        <v>613</v>
      </c>
      <c r="I1017" s="34">
        <v>663</v>
      </c>
      <c r="J1017" s="64">
        <v>7</v>
      </c>
      <c r="K1017" s="49">
        <v>3</v>
      </c>
      <c r="L1017" s="49">
        <v>6</v>
      </c>
      <c r="M1017" s="181" t="s">
        <v>433</v>
      </c>
      <c r="N1017" s="181" t="s">
        <v>473</v>
      </c>
      <c r="O1017" s="181" t="s">
        <v>880</v>
      </c>
      <c r="P1017" s="36">
        <v>610</v>
      </c>
      <c r="Q1017" s="435">
        <f>Q1018+Q1019</f>
        <v>3121.4</v>
      </c>
      <c r="R1017" s="435">
        <f>R1018+R1019</f>
        <v>3121.4</v>
      </c>
    </row>
    <row r="1018" spans="8:18" ht="47.25" hidden="1">
      <c r="H1018" s="182" t="s">
        <v>412</v>
      </c>
      <c r="I1018" s="188">
        <v>663</v>
      </c>
      <c r="J1018" s="194">
        <v>7</v>
      </c>
      <c r="K1018" s="185">
        <v>3</v>
      </c>
      <c r="L1018" s="185">
        <v>6</v>
      </c>
      <c r="M1018" s="186" t="s">
        <v>433</v>
      </c>
      <c r="N1018" s="186" t="s">
        <v>473</v>
      </c>
      <c r="O1018" s="186" t="s">
        <v>880</v>
      </c>
      <c r="P1018" s="187">
        <v>611</v>
      </c>
      <c r="Q1018" s="437">
        <f>2536.4+14.6+25.6+357.8+2+180</f>
        <v>3116.4</v>
      </c>
      <c r="R1018" s="435">
        <f>2536.4+14.6+25.6+357.8+2+180</f>
        <v>3116.4</v>
      </c>
    </row>
    <row r="1019" spans="8:18" ht="18.75" hidden="1">
      <c r="H1019" s="182" t="s">
        <v>415</v>
      </c>
      <c r="I1019" s="188">
        <v>663</v>
      </c>
      <c r="J1019" s="194">
        <v>7</v>
      </c>
      <c r="K1019" s="185">
        <v>3</v>
      </c>
      <c r="L1019" s="185">
        <v>6</v>
      </c>
      <c r="M1019" s="186" t="s">
        <v>433</v>
      </c>
      <c r="N1019" s="186" t="s">
        <v>473</v>
      </c>
      <c r="O1019" s="186" t="s">
        <v>880</v>
      </c>
      <c r="P1019" s="187">
        <v>612</v>
      </c>
      <c r="Q1019" s="437">
        <f>10-5</f>
        <v>5</v>
      </c>
      <c r="R1019" s="435">
        <f>10-5</f>
        <v>5</v>
      </c>
    </row>
    <row r="1020" spans="8:18" ht="18.75">
      <c r="H1020" s="30" t="s">
        <v>38</v>
      </c>
      <c r="I1020" s="34">
        <v>663</v>
      </c>
      <c r="J1020" s="64">
        <v>7</v>
      </c>
      <c r="K1020" s="49">
        <v>3</v>
      </c>
      <c r="L1020" s="49">
        <v>6</v>
      </c>
      <c r="M1020" s="181" t="s">
        <v>433</v>
      </c>
      <c r="N1020" s="181" t="s">
        <v>473</v>
      </c>
      <c r="O1020" s="181" t="s">
        <v>39</v>
      </c>
      <c r="P1020" s="36"/>
      <c r="Q1020" s="435">
        <f>Q1021</f>
        <v>694.8</v>
      </c>
      <c r="R1020" s="435">
        <f>R1021</f>
        <v>694.8</v>
      </c>
    </row>
    <row r="1021" spans="8:18" ht="18.75">
      <c r="H1021" s="30" t="s">
        <v>613</v>
      </c>
      <c r="I1021" s="34">
        <v>663</v>
      </c>
      <c r="J1021" s="64">
        <v>7</v>
      </c>
      <c r="K1021" s="49">
        <v>3</v>
      </c>
      <c r="L1021" s="49">
        <v>6</v>
      </c>
      <c r="M1021" s="181" t="s">
        <v>433</v>
      </c>
      <c r="N1021" s="181" t="s">
        <v>473</v>
      </c>
      <c r="O1021" s="181" t="s">
        <v>39</v>
      </c>
      <c r="P1021" s="36">
        <v>610</v>
      </c>
      <c r="Q1021" s="435">
        <f>492.1+15.2+187.5</f>
        <v>694.8</v>
      </c>
      <c r="R1021" s="435">
        <f>492.1+15.2+187.5</f>
        <v>694.8</v>
      </c>
    </row>
    <row r="1022" spans="8:18" ht="31.5" hidden="1">
      <c r="H1022" s="30" t="s">
        <v>763</v>
      </c>
      <c r="I1022" s="34">
        <v>663</v>
      </c>
      <c r="J1022" s="64">
        <v>7</v>
      </c>
      <c r="K1022" s="49">
        <v>3</v>
      </c>
      <c r="L1022" s="49">
        <v>6</v>
      </c>
      <c r="M1022" s="181" t="s">
        <v>433</v>
      </c>
      <c r="N1022" s="181" t="s">
        <v>473</v>
      </c>
      <c r="O1022" s="181" t="s">
        <v>762</v>
      </c>
      <c r="P1022" s="36"/>
      <c r="Q1022" s="435">
        <f>Q1023</f>
        <v>0</v>
      </c>
      <c r="R1022" s="435">
        <f>R1023</f>
        <v>0</v>
      </c>
    </row>
    <row r="1023" spans="8:18" ht="18.75" hidden="1">
      <c r="H1023" s="30" t="s">
        <v>613</v>
      </c>
      <c r="I1023" s="34">
        <v>663</v>
      </c>
      <c r="J1023" s="64">
        <v>7</v>
      </c>
      <c r="K1023" s="49">
        <v>3</v>
      </c>
      <c r="L1023" s="49">
        <v>6</v>
      </c>
      <c r="M1023" s="181" t="s">
        <v>433</v>
      </c>
      <c r="N1023" s="181" t="s">
        <v>473</v>
      </c>
      <c r="O1023" s="181" t="s">
        <v>762</v>
      </c>
      <c r="P1023" s="36">
        <v>610</v>
      </c>
      <c r="Q1023" s="435">
        <f>Q1024</f>
        <v>0</v>
      </c>
      <c r="R1023" s="435">
        <f>R1024</f>
        <v>0</v>
      </c>
    </row>
    <row r="1024" spans="8:18" ht="18.75" hidden="1">
      <c r="H1024" s="182"/>
      <c r="I1024" s="188"/>
      <c r="J1024" s="194"/>
      <c r="K1024" s="185"/>
      <c r="L1024" s="185"/>
      <c r="M1024" s="186"/>
      <c r="N1024" s="186"/>
      <c r="O1024" s="186"/>
      <c r="P1024" s="187">
        <v>612</v>
      </c>
      <c r="Q1024" s="437">
        <v>0</v>
      </c>
      <c r="R1024" s="435">
        <v>0</v>
      </c>
    </row>
    <row r="1025" spans="8:18" ht="31.5" hidden="1">
      <c r="H1025" s="30" t="s">
        <v>738</v>
      </c>
      <c r="I1025" s="34">
        <v>663</v>
      </c>
      <c r="J1025" s="64">
        <v>7</v>
      </c>
      <c r="K1025" s="49">
        <v>3</v>
      </c>
      <c r="L1025" s="49">
        <v>6</v>
      </c>
      <c r="M1025" s="181" t="s">
        <v>433</v>
      </c>
      <c r="N1025" s="181" t="s">
        <v>473</v>
      </c>
      <c r="O1025" s="181" t="s">
        <v>737</v>
      </c>
      <c r="P1025" s="36"/>
      <c r="Q1025" s="435">
        <f>Q1026</f>
        <v>0</v>
      </c>
      <c r="R1025" s="435">
        <f>R1026</f>
        <v>0</v>
      </c>
    </row>
    <row r="1026" spans="8:18" ht="18.75" hidden="1">
      <c r="H1026" s="30" t="s">
        <v>613</v>
      </c>
      <c r="I1026" s="34">
        <v>663</v>
      </c>
      <c r="J1026" s="64">
        <v>7</v>
      </c>
      <c r="K1026" s="49">
        <v>3</v>
      </c>
      <c r="L1026" s="49">
        <v>6</v>
      </c>
      <c r="M1026" s="181" t="s">
        <v>433</v>
      </c>
      <c r="N1026" s="181" t="s">
        <v>473</v>
      </c>
      <c r="O1026" s="181" t="s">
        <v>737</v>
      </c>
      <c r="P1026" s="36">
        <v>610</v>
      </c>
      <c r="Q1026" s="435">
        <f>Q1027</f>
        <v>0</v>
      </c>
      <c r="R1026" s="435">
        <f>R1027</f>
        <v>0</v>
      </c>
    </row>
    <row r="1027" spans="8:18" ht="18.75" hidden="1">
      <c r="H1027" s="182"/>
      <c r="I1027" s="188"/>
      <c r="J1027" s="194"/>
      <c r="K1027" s="185"/>
      <c r="L1027" s="185"/>
      <c r="M1027" s="186"/>
      <c r="N1027" s="186"/>
      <c r="O1027" s="186"/>
      <c r="P1027" s="187">
        <v>612</v>
      </c>
      <c r="Q1027" s="437">
        <v>0</v>
      </c>
      <c r="R1027" s="435">
        <v>0</v>
      </c>
    </row>
    <row r="1028" spans="8:18" ht="18.75" hidden="1">
      <c r="H1028" s="30" t="s">
        <v>103</v>
      </c>
      <c r="I1028" s="34">
        <v>663</v>
      </c>
      <c r="J1028" s="64">
        <v>7</v>
      </c>
      <c r="K1028" s="49">
        <v>3</v>
      </c>
      <c r="L1028" s="49">
        <v>91</v>
      </c>
      <c r="M1028" s="181" t="s">
        <v>433</v>
      </c>
      <c r="N1028" s="181" t="s">
        <v>463</v>
      </c>
      <c r="O1028" s="181" t="s">
        <v>513</v>
      </c>
      <c r="P1028" s="36"/>
      <c r="Q1028" s="435">
        <f>Q1029+Q1031</f>
        <v>0</v>
      </c>
      <c r="R1028" s="435">
        <f>R1029+R1031</f>
        <v>0</v>
      </c>
    </row>
    <row r="1029" spans="8:18" ht="18.75" hidden="1">
      <c r="H1029" s="30" t="s">
        <v>236</v>
      </c>
      <c r="I1029" s="34">
        <v>663</v>
      </c>
      <c r="J1029" s="64">
        <v>7</v>
      </c>
      <c r="K1029" s="49">
        <v>3</v>
      </c>
      <c r="L1029" s="49">
        <v>91</v>
      </c>
      <c r="M1029" s="181" t="s">
        <v>433</v>
      </c>
      <c r="N1029" s="181" t="s">
        <v>463</v>
      </c>
      <c r="O1029" s="181" t="s">
        <v>880</v>
      </c>
      <c r="P1029" s="36"/>
      <c r="Q1029" s="435">
        <f>Q1030</f>
        <v>0</v>
      </c>
      <c r="R1029" s="435">
        <f>R1030</f>
        <v>0</v>
      </c>
    </row>
    <row r="1030" spans="8:18" ht="18.75" hidden="1">
      <c r="H1030" s="30" t="s">
        <v>613</v>
      </c>
      <c r="I1030" s="34">
        <v>663</v>
      </c>
      <c r="J1030" s="64">
        <v>7</v>
      </c>
      <c r="K1030" s="49">
        <v>3</v>
      </c>
      <c r="L1030" s="49">
        <v>91</v>
      </c>
      <c r="M1030" s="181" t="s">
        <v>433</v>
      </c>
      <c r="N1030" s="181" t="s">
        <v>463</v>
      </c>
      <c r="O1030" s="181" t="s">
        <v>880</v>
      </c>
      <c r="P1030" s="36">
        <v>610</v>
      </c>
      <c r="Q1030" s="435">
        <v>0</v>
      </c>
      <c r="R1030" s="435">
        <v>0</v>
      </c>
    </row>
    <row r="1031" spans="8:18" ht="18.75" hidden="1">
      <c r="H1031" s="30" t="s">
        <v>38</v>
      </c>
      <c r="I1031" s="34">
        <v>663</v>
      </c>
      <c r="J1031" s="64">
        <v>7</v>
      </c>
      <c r="K1031" s="49">
        <v>3</v>
      </c>
      <c r="L1031" s="49">
        <v>91</v>
      </c>
      <c r="M1031" s="181" t="s">
        <v>433</v>
      </c>
      <c r="N1031" s="181" t="s">
        <v>463</v>
      </c>
      <c r="O1031" s="181" t="s">
        <v>39</v>
      </c>
      <c r="P1031" s="36"/>
      <c r="Q1031" s="435">
        <f>Q1032</f>
        <v>0</v>
      </c>
      <c r="R1031" s="435">
        <f>R1032</f>
        <v>0</v>
      </c>
    </row>
    <row r="1032" spans="8:18" ht="18.75" hidden="1">
      <c r="H1032" s="30" t="s">
        <v>613</v>
      </c>
      <c r="I1032" s="34">
        <v>663</v>
      </c>
      <c r="J1032" s="64">
        <v>7</v>
      </c>
      <c r="K1032" s="49">
        <v>3</v>
      </c>
      <c r="L1032" s="49">
        <v>91</v>
      </c>
      <c r="M1032" s="181" t="s">
        <v>433</v>
      </c>
      <c r="N1032" s="181" t="s">
        <v>463</v>
      </c>
      <c r="O1032" s="181" t="s">
        <v>39</v>
      </c>
      <c r="P1032" s="36">
        <v>610</v>
      </c>
      <c r="Q1032" s="435">
        <v>0</v>
      </c>
      <c r="R1032" s="435">
        <v>0</v>
      </c>
    </row>
    <row r="1033" spans="8:18" ht="19.5">
      <c r="H1033" s="276" t="s">
        <v>409</v>
      </c>
      <c r="I1033" s="278">
        <v>663</v>
      </c>
      <c r="J1033" s="279">
        <v>7</v>
      </c>
      <c r="K1033" s="269">
        <v>9</v>
      </c>
      <c r="L1033" s="270"/>
      <c r="M1033" s="271"/>
      <c r="N1033" s="271"/>
      <c r="O1033" s="271"/>
      <c r="P1033" s="273"/>
      <c r="Q1033" s="441">
        <f>Q1034+Q1051+Q1137+Q1132+Q1128</f>
        <v>10209.8</v>
      </c>
      <c r="R1033" s="441">
        <f>R1034+R1051+R1137+R1132+R1128</f>
        <v>10159.099999999999</v>
      </c>
    </row>
    <row r="1034" spans="8:18" ht="31.5">
      <c r="H1034" s="30" t="s">
        <v>674</v>
      </c>
      <c r="I1034" s="36">
        <v>663</v>
      </c>
      <c r="J1034" s="49">
        <v>7</v>
      </c>
      <c r="K1034" s="49">
        <v>9</v>
      </c>
      <c r="L1034" s="180" t="s">
        <v>472</v>
      </c>
      <c r="M1034" s="181" t="s">
        <v>433</v>
      </c>
      <c r="N1034" s="181" t="s">
        <v>463</v>
      </c>
      <c r="O1034" s="181" t="s">
        <v>513</v>
      </c>
      <c r="P1034" s="36"/>
      <c r="Q1034" s="435">
        <f>Q1035+Q1039+Q1043+Q1048</f>
        <v>155</v>
      </c>
      <c r="R1034" s="435">
        <f>R1035+R1039+R1043+R1048</f>
        <v>155</v>
      </c>
    </row>
    <row r="1035" spans="8:18" ht="31.5">
      <c r="H1035" s="30" t="s">
        <v>226</v>
      </c>
      <c r="I1035" s="36">
        <v>663</v>
      </c>
      <c r="J1035" s="49">
        <v>7</v>
      </c>
      <c r="K1035" s="49">
        <v>9</v>
      </c>
      <c r="L1035" s="180" t="s">
        <v>472</v>
      </c>
      <c r="M1035" s="181" t="s">
        <v>433</v>
      </c>
      <c r="N1035" s="181" t="s">
        <v>435</v>
      </c>
      <c r="O1035" s="181" t="s">
        <v>513</v>
      </c>
      <c r="P1035" s="36"/>
      <c r="Q1035" s="435">
        <f>Q1036</f>
        <v>10</v>
      </c>
      <c r="R1035" s="435">
        <f>R1036</f>
        <v>10</v>
      </c>
    </row>
    <row r="1036" spans="8:18" ht="47.25">
      <c r="H1036" s="21" t="s">
        <v>225</v>
      </c>
      <c r="I1036" s="22">
        <v>663</v>
      </c>
      <c r="J1036" s="23">
        <v>7</v>
      </c>
      <c r="K1036" s="23">
        <v>9</v>
      </c>
      <c r="L1036" s="24" t="s">
        <v>472</v>
      </c>
      <c r="M1036" s="195" t="s">
        <v>433</v>
      </c>
      <c r="N1036" s="195" t="s">
        <v>435</v>
      </c>
      <c r="O1036" s="195" t="s">
        <v>183</v>
      </c>
      <c r="P1036" s="22"/>
      <c r="Q1036" s="436">
        <f>Q1038</f>
        <v>10</v>
      </c>
      <c r="R1036" s="435">
        <f>R1038</f>
        <v>10</v>
      </c>
    </row>
    <row r="1037" spans="8:18" ht="18.75">
      <c r="H1037" s="21" t="s">
        <v>611</v>
      </c>
      <c r="I1037" s="22">
        <v>663</v>
      </c>
      <c r="J1037" s="23">
        <v>7</v>
      </c>
      <c r="K1037" s="23">
        <v>9</v>
      </c>
      <c r="L1037" s="24" t="s">
        <v>472</v>
      </c>
      <c r="M1037" s="195" t="s">
        <v>433</v>
      </c>
      <c r="N1037" s="195" t="s">
        <v>435</v>
      </c>
      <c r="O1037" s="195" t="s">
        <v>183</v>
      </c>
      <c r="P1037" s="22">
        <v>240</v>
      </c>
      <c r="Q1037" s="436">
        <f>Q1038</f>
        <v>10</v>
      </c>
      <c r="R1037" s="435">
        <f>R1038</f>
        <v>10</v>
      </c>
    </row>
    <row r="1038" spans="8:18" ht="18.75" hidden="1">
      <c r="H1038" s="182" t="s">
        <v>555</v>
      </c>
      <c r="I1038" s="187">
        <v>663</v>
      </c>
      <c r="J1038" s="185">
        <v>7</v>
      </c>
      <c r="K1038" s="185">
        <v>9</v>
      </c>
      <c r="L1038" s="191" t="s">
        <v>472</v>
      </c>
      <c r="M1038" s="186" t="s">
        <v>433</v>
      </c>
      <c r="N1038" s="186" t="s">
        <v>435</v>
      </c>
      <c r="O1038" s="186" t="s">
        <v>183</v>
      </c>
      <c r="P1038" s="187">
        <v>244</v>
      </c>
      <c r="Q1038" s="437">
        <v>10</v>
      </c>
      <c r="R1038" s="435">
        <v>10</v>
      </c>
    </row>
    <row r="1039" spans="8:18" ht="31.5" hidden="1">
      <c r="H1039" s="21" t="s">
        <v>223</v>
      </c>
      <c r="I1039" s="22">
        <v>663</v>
      </c>
      <c r="J1039" s="23">
        <v>7</v>
      </c>
      <c r="K1039" s="23">
        <v>9</v>
      </c>
      <c r="L1039" s="24" t="s">
        <v>472</v>
      </c>
      <c r="M1039" s="195" t="s">
        <v>433</v>
      </c>
      <c r="N1039" s="195" t="s">
        <v>473</v>
      </c>
      <c r="O1039" s="195" t="s">
        <v>513</v>
      </c>
      <c r="P1039" s="22"/>
      <c r="Q1039" s="436">
        <f>Q1042</f>
        <v>0</v>
      </c>
      <c r="R1039" s="435">
        <f>R1042</f>
        <v>0</v>
      </c>
    </row>
    <row r="1040" spans="8:18" ht="47.25" hidden="1">
      <c r="H1040" s="21" t="s">
        <v>225</v>
      </c>
      <c r="I1040" s="22">
        <v>663</v>
      </c>
      <c r="J1040" s="23">
        <v>7</v>
      </c>
      <c r="K1040" s="23">
        <v>9</v>
      </c>
      <c r="L1040" s="24" t="s">
        <v>472</v>
      </c>
      <c r="M1040" s="195" t="s">
        <v>433</v>
      </c>
      <c r="N1040" s="195" t="s">
        <v>473</v>
      </c>
      <c r="O1040" s="195" t="s">
        <v>183</v>
      </c>
      <c r="P1040" s="22"/>
      <c r="Q1040" s="436">
        <f>Q1041</f>
        <v>0</v>
      </c>
      <c r="R1040" s="435">
        <f>R1041</f>
        <v>0</v>
      </c>
    </row>
    <row r="1041" spans="8:18" ht="18.75" hidden="1">
      <c r="H1041" s="21" t="s">
        <v>611</v>
      </c>
      <c r="I1041" s="22">
        <v>663</v>
      </c>
      <c r="J1041" s="23">
        <v>7</v>
      </c>
      <c r="K1041" s="23">
        <v>9</v>
      </c>
      <c r="L1041" s="24" t="s">
        <v>472</v>
      </c>
      <c r="M1041" s="195" t="s">
        <v>433</v>
      </c>
      <c r="N1041" s="195" t="s">
        <v>473</v>
      </c>
      <c r="O1041" s="195" t="s">
        <v>183</v>
      </c>
      <c r="P1041" s="22">
        <v>240</v>
      </c>
      <c r="Q1041" s="436">
        <f>Q1042</f>
        <v>0</v>
      </c>
      <c r="R1041" s="435">
        <f>R1042</f>
        <v>0</v>
      </c>
    </row>
    <row r="1042" spans="8:18" ht="18.75" hidden="1">
      <c r="H1042" s="182" t="s">
        <v>555</v>
      </c>
      <c r="I1042" s="187">
        <v>663</v>
      </c>
      <c r="J1042" s="185">
        <v>7</v>
      </c>
      <c r="K1042" s="185">
        <v>9</v>
      </c>
      <c r="L1042" s="191" t="s">
        <v>472</v>
      </c>
      <c r="M1042" s="186" t="s">
        <v>433</v>
      </c>
      <c r="N1042" s="186" t="s">
        <v>473</v>
      </c>
      <c r="O1042" s="186" t="s">
        <v>183</v>
      </c>
      <c r="P1042" s="187">
        <v>244</v>
      </c>
      <c r="Q1042" s="437">
        <v>0</v>
      </c>
      <c r="R1042" s="435">
        <v>0</v>
      </c>
    </row>
    <row r="1043" spans="8:18" ht="47.25">
      <c r="H1043" s="21" t="s">
        <v>227</v>
      </c>
      <c r="I1043" s="22">
        <v>663</v>
      </c>
      <c r="J1043" s="23">
        <v>7</v>
      </c>
      <c r="K1043" s="23">
        <v>9</v>
      </c>
      <c r="L1043" s="24" t="s">
        <v>472</v>
      </c>
      <c r="M1043" s="195" t="s">
        <v>433</v>
      </c>
      <c r="N1043" s="195" t="s">
        <v>468</v>
      </c>
      <c r="O1043" s="195" t="s">
        <v>513</v>
      </c>
      <c r="P1043" s="22"/>
      <c r="Q1043" s="436">
        <f>Q1044</f>
        <v>75.3</v>
      </c>
      <c r="R1043" s="435">
        <f>R1044</f>
        <v>75.3</v>
      </c>
    </row>
    <row r="1044" spans="8:18" ht="47.25">
      <c r="H1044" s="21" t="s">
        <v>225</v>
      </c>
      <c r="I1044" s="22">
        <v>663</v>
      </c>
      <c r="J1044" s="23">
        <v>7</v>
      </c>
      <c r="K1044" s="23">
        <v>9</v>
      </c>
      <c r="L1044" s="24" t="s">
        <v>472</v>
      </c>
      <c r="M1044" s="195" t="s">
        <v>433</v>
      </c>
      <c r="N1044" s="195" t="s">
        <v>468</v>
      </c>
      <c r="O1044" s="195" t="s">
        <v>183</v>
      </c>
      <c r="P1044" s="22"/>
      <c r="Q1044" s="436">
        <f>Q1045+Q1047</f>
        <v>75.3</v>
      </c>
      <c r="R1044" s="435">
        <f>R1045+R1047</f>
        <v>75.3</v>
      </c>
    </row>
    <row r="1045" spans="8:18" ht="18.75">
      <c r="H1045" s="21" t="s">
        <v>617</v>
      </c>
      <c r="I1045" s="22">
        <v>663</v>
      </c>
      <c r="J1045" s="23">
        <v>7</v>
      </c>
      <c r="K1045" s="23">
        <v>9</v>
      </c>
      <c r="L1045" s="24" t="s">
        <v>472</v>
      </c>
      <c r="M1045" s="195" t="s">
        <v>433</v>
      </c>
      <c r="N1045" s="195" t="s">
        <v>468</v>
      </c>
      <c r="O1045" s="195" t="s">
        <v>183</v>
      </c>
      <c r="P1045" s="22">
        <v>320</v>
      </c>
      <c r="Q1045" s="436">
        <f>Q1046</f>
        <v>69.3</v>
      </c>
      <c r="R1045" s="435">
        <v>69.3</v>
      </c>
    </row>
    <row r="1046" spans="8:18" ht="18.75" hidden="1">
      <c r="H1046" s="182" t="s">
        <v>514</v>
      </c>
      <c r="I1046" s="187">
        <v>663</v>
      </c>
      <c r="J1046" s="185">
        <v>7</v>
      </c>
      <c r="K1046" s="185">
        <v>9</v>
      </c>
      <c r="L1046" s="191" t="s">
        <v>472</v>
      </c>
      <c r="M1046" s="186" t="s">
        <v>433</v>
      </c>
      <c r="N1046" s="186" t="s">
        <v>468</v>
      </c>
      <c r="O1046" s="186" t="s">
        <v>183</v>
      </c>
      <c r="P1046" s="187">
        <v>323</v>
      </c>
      <c r="Q1046" s="437">
        <f>68+9.5-6-1.9-3.3+1.9+1.1</f>
        <v>69.3</v>
      </c>
      <c r="R1046" s="435">
        <f>68+9.5-6-1.9-3.3+1.9+1.1+0.1</f>
        <v>69.39999999999999</v>
      </c>
    </row>
    <row r="1047" spans="8:18" ht="18.75">
      <c r="H1047" s="30" t="s">
        <v>611</v>
      </c>
      <c r="I1047" s="36">
        <v>663</v>
      </c>
      <c r="J1047" s="49">
        <v>7</v>
      </c>
      <c r="K1047" s="49">
        <v>9</v>
      </c>
      <c r="L1047" s="180" t="s">
        <v>472</v>
      </c>
      <c r="M1047" s="181" t="s">
        <v>433</v>
      </c>
      <c r="N1047" s="181" t="s">
        <v>468</v>
      </c>
      <c r="O1047" s="181" t="s">
        <v>183</v>
      </c>
      <c r="P1047" s="36">
        <v>240</v>
      </c>
      <c r="Q1047" s="435">
        <v>6</v>
      </c>
      <c r="R1047" s="435">
        <v>6</v>
      </c>
    </row>
    <row r="1048" spans="8:18" ht="31.5">
      <c r="H1048" s="30" t="s">
        <v>854</v>
      </c>
      <c r="I1048" s="36">
        <v>663</v>
      </c>
      <c r="J1048" s="49">
        <v>7</v>
      </c>
      <c r="K1048" s="49">
        <v>9</v>
      </c>
      <c r="L1048" s="180" t="s">
        <v>472</v>
      </c>
      <c r="M1048" s="181" t="s">
        <v>433</v>
      </c>
      <c r="N1048" s="181" t="s">
        <v>437</v>
      </c>
      <c r="O1048" s="181" t="s">
        <v>513</v>
      </c>
      <c r="P1048" s="36"/>
      <c r="Q1048" s="435">
        <f>Q1049</f>
        <v>69.7</v>
      </c>
      <c r="R1048" s="435">
        <f>R1049</f>
        <v>69.7</v>
      </c>
    </row>
    <row r="1049" spans="8:18" ht="47.25">
      <c r="H1049" s="30" t="s">
        <v>225</v>
      </c>
      <c r="I1049" s="36">
        <v>663</v>
      </c>
      <c r="J1049" s="49">
        <v>7</v>
      </c>
      <c r="K1049" s="49">
        <v>9</v>
      </c>
      <c r="L1049" s="180" t="s">
        <v>472</v>
      </c>
      <c r="M1049" s="181" t="s">
        <v>433</v>
      </c>
      <c r="N1049" s="181" t="s">
        <v>437</v>
      </c>
      <c r="O1049" s="181" t="s">
        <v>183</v>
      </c>
      <c r="P1049" s="36"/>
      <c r="Q1049" s="435">
        <f>Q1050</f>
        <v>69.7</v>
      </c>
      <c r="R1049" s="435">
        <f>R1050</f>
        <v>69.7</v>
      </c>
    </row>
    <row r="1050" spans="8:18" ht="18.75">
      <c r="H1050" s="30" t="s">
        <v>617</v>
      </c>
      <c r="I1050" s="36">
        <v>663</v>
      </c>
      <c r="J1050" s="49">
        <v>7</v>
      </c>
      <c r="K1050" s="49">
        <v>9</v>
      </c>
      <c r="L1050" s="180" t="s">
        <v>472</v>
      </c>
      <c r="M1050" s="181" t="s">
        <v>433</v>
      </c>
      <c r="N1050" s="181" t="s">
        <v>437</v>
      </c>
      <c r="O1050" s="181" t="s">
        <v>183</v>
      </c>
      <c r="P1050" s="36">
        <v>320</v>
      </c>
      <c r="Q1050" s="435">
        <v>69.7</v>
      </c>
      <c r="R1050" s="435">
        <v>69.7</v>
      </c>
    </row>
    <row r="1051" spans="8:18" ht="31.5">
      <c r="H1051" s="69" t="s">
        <v>893</v>
      </c>
      <c r="I1051" s="36">
        <v>663</v>
      </c>
      <c r="J1051" s="49">
        <v>7</v>
      </c>
      <c r="K1051" s="49">
        <v>9</v>
      </c>
      <c r="L1051" s="180" t="s">
        <v>475</v>
      </c>
      <c r="M1051" s="181" t="s">
        <v>433</v>
      </c>
      <c r="N1051" s="181" t="s">
        <v>463</v>
      </c>
      <c r="O1051" s="181" t="s">
        <v>513</v>
      </c>
      <c r="P1051" s="36"/>
      <c r="Q1051" s="435">
        <f>Q1052+Q1056+Q1083+Q1101+Q1070+Q1095</f>
        <v>10029.8</v>
      </c>
      <c r="R1051" s="435">
        <f>R1052+R1056+R1083+R1101+R1070+R1095</f>
        <v>9979.099999999999</v>
      </c>
    </row>
    <row r="1052" spans="8:18" ht="18.75">
      <c r="H1052" s="51" t="s">
        <v>588</v>
      </c>
      <c r="I1052" s="36">
        <v>663</v>
      </c>
      <c r="J1052" s="49">
        <v>7</v>
      </c>
      <c r="K1052" s="49">
        <v>9</v>
      </c>
      <c r="L1052" s="180" t="s">
        <v>475</v>
      </c>
      <c r="M1052" s="181" t="s">
        <v>433</v>
      </c>
      <c r="N1052" s="181" t="s">
        <v>435</v>
      </c>
      <c r="O1052" s="181" t="s">
        <v>513</v>
      </c>
      <c r="P1052" s="36" t="s">
        <v>514</v>
      </c>
      <c r="Q1052" s="435">
        <f>Q1055</f>
        <v>15</v>
      </c>
      <c r="R1052" s="435">
        <f>R1055</f>
        <v>0</v>
      </c>
    </row>
    <row r="1053" spans="8:18" ht="18.75">
      <c r="H1053" s="65" t="s">
        <v>243</v>
      </c>
      <c r="I1053" s="36">
        <v>663</v>
      </c>
      <c r="J1053" s="49">
        <v>7</v>
      </c>
      <c r="K1053" s="49">
        <v>9</v>
      </c>
      <c r="L1053" s="180" t="s">
        <v>475</v>
      </c>
      <c r="M1053" s="181" t="s">
        <v>433</v>
      </c>
      <c r="N1053" s="181" t="s">
        <v>435</v>
      </c>
      <c r="O1053" s="181" t="s">
        <v>571</v>
      </c>
      <c r="P1053" s="36"/>
      <c r="Q1053" s="435">
        <f>Q1055</f>
        <v>15</v>
      </c>
      <c r="R1053" s="435">
        <f>R1055</f>
        <v>0</v>
      </c>
    </row>
    <row r="1054" spans="8:18" ht="18.75">
      <c r="H1054" s="65" t="s">
        <v>611</v>
      </c>
      <c r="I1054" s="36">
        <v>663</v>
      </c>
      <c r="J1054" s="49">
        <v>7</v>
      </c>
      <c r="K1054" s="49">
        <v>9</v>
      </c>
      <c r="L1054" s="180" t="s">
        <v>475</v>
      </c>
      <c r="M1054" s="181" t="s">
        <v>433</v>
      </c>
      <c r="N1054" s="181" t="s">
        <v>435</v>
      </c>
      <c r="O1054" s="181" t="s">
        <v>571</v>
      </c>
      <c r="P1054" s="36">
        <v>240</v>
      </c>
      <c r="Q1054" s="435">
        <f>Q1055</f>
        <v>15</v>
      </c>
      <c r="R1054" s="435">
        <v>0</v>
      </c>
    </row>
    <row r="1055" spans="8:18" ht="18.75" hidden="1">
      <c r="H1055" s="232" t="s">
        <v>555</v>
      </c>
      <c r="I1055" s="187">
        <v>663</v>
      </c>
      <c r="J1055" s="185">
        <v>7</v>
      </c>
      <c r="K1055" s="185">
        <v>9</v>
      </c>
      <c r="L1055" s="191" t="s">
        <v>475</v>
      </c>
      <c r="M1055" s="186" t="s">
        <v>433</v>
      </c>
      <c r="N1055" s="186" t="s">
        <v>435</v>
      </c>
      <c r="O1055" s="186" t="s">
        <v>571</v>
      </c>
      <c r="P1055" s="187">
        <v>244</v>
      </c>
      <c r="Q1055" s="437">
        <v>15</v>
      </c>
      <c r="R1055" s="435">
        <v>0</v>
      </c>
    </row>
    <row r="1056" spans="8:18" ht="18.75">
      <c r="H1056" s="58" t="s">
        <v>589</v>
      </c>
      <c r="I1056" s="36">
        <v>663</v>
      </c>
      <c r="J1056" s="49">
        <v>7</v>
      </c>
      <c r="K1056" s="49">
        <v>9</v>
      </c>
      <c r="L1056" s="180" t="s">
        <v>475</v>
      </c>
      <c r="M1056" s="181" t="s">
        <v>433</v>
      </c>
      <c r="N1056" s="181" t="s">
        <v>472</v>
      </c>
      <c r="O1056" s="181" t="s">
        <v>513</v>
      </c>
      <c r="P1056" s="36" t="s">
        <v>514</v>
      </c>
      <c r="Q1056" s="435">
        <f>Q1057+Q1062+Q1066+Q1068</f>
        <v>1811</v>
      </c>
      <c r="R1056" s="435">
        <f>R1057+R1062+R1066+R1068</f>
        <v>1808</v>
      </c>
    </row>
    <row r="1057" spans="8:18" ht="18.75">
      <c r="H1057" s="66" t="s">
        <v>243</v>
      </c>
      <c r="I1057" s="36">
        <v>663</v>
      </c>
      <c r="J1057" s="49">
        <v>7</v>
      </c>
      <c r="K1057" s="49">
        <v>9</v>
      </c>
      <c r="L1057" s="180" t="s">
        <v>475</v>
      </c>
      <c r="M1057" s="181" t="s">
        <v>433</v>
      </c>
      <c r="N1057" s="181" t="s">
        <v>472</v>
      </c>
      <c r="O1057" s="181" t="s">
        <v>571</v>
      </c>
      <c r="P1057" s="36"/>
      <c r="Q1057" s="435">
        <f>Q1059+Q1058</f>
        <v>30</v>
      </c>
      <c r="R1057" s="435">
        <f>R1059+R1058</f>
        <v>27</v>
      </c>
    </row>
    <row r="1058" spans="8:18" ht="18.75">
      <c r="H1058" s="66" t="s">
        <v>614</v>
      </c>
      <c r="I1058" s="36">
        <v>663</v>
      </c>
      <c r="J1058" s="49">
        <v>7</v>
      </c>
      <c r="K1058" s="49">
        <v>9</v>
      </c>
      <c r="L1058" s="180" t="s">
        <v>475</v>
      </c>
      <c r="M1058" s="181" t="s">
        <v>433</v>
      </c>
      <c r="N1058" s="181" t="s">
        <v>472</v>
      </c>
      <c r="O1058" s="181" t="s">
        <v>571</v>
      </c>
      <c r="P1058" s="36">
        <v>110</v>
      </c>
      <c r="Q1058" s="435">
        <v>0.7</v>
      </c>
      <c r="R1058" s="435">
        <v>0.7</v>
      </c>
    </row>
    <row r="1059" spans="8:18" ht="18.75">
      <c r="H1059" s="66" t="s">
        <v>611</v>
      </c>
      <c r="I1059" s="36">
        <v>663</v>
      </c>
      <c r="J1059" s="49">
        <v>7</v>
      </c>
      <c r="K1059" s="49">
        <v>9</v>
      </c>
      <c r="L1059" s="180" t="s">
        <v>475</v>
      </c>
      <c r="M1059" s="181" t="s">
        <v>433</v>
      </c>
      <c r="N1059" s="181" t="s">
        <v>472</v>
      </c>
      <c r="O1059" s="181" t="s">
        <v>571</v>
      </c>
      <c r="P1059" s="36">
        <v>240</v>
      </c>
      <c r="Q1059" s="435">
        <f>Q1060+Q1061</f>
        <v>29.3</v>
      </c>
      <c r="R1059" s="435">
        <v>26.3</v>
      </c>
    </row>
    <row r="1060" spans="8:18" ht="18.75" hidden="1">
      <c r="H1060" s="232" t="s">
        <v>554</v>
      </c>
      <c r="I1060" s="187">
        <v>663</v>
      </c>
      <c r="J1060" s="185">
        <v>7</v>
      </c>
      <c r="K1060" s="185">
        <v>9</v>
      </c>
      <c r="L1060" s="191" t="s">
        <v>475</v>
      </c>
      <c r="M1060" s="186" t="s">
        <v>433</v>
      </c>
      <c r="N1060" s="186" t="s">
        <v>472</v>
      </c>
      <c r="O1060" s="186" t="s">
        <v>571</v>
      </c>
      <c r="P1060" s="187">
        <v>242</v>
      </c>
      <c r="Q1060" s="437">
        <v>0</v>
      </c>
      <c r="R1060" s="435">
        <v>0</v>
      </c>
    </row>
    <row r="1061" spans="8:18" ht="18.75" hidden="1">
      <c r="H1061" s="232" t="s">
        <v>555</v>
      </c>
      <c r="I1061" s="187">
        <v>663</v>
      </c>
      <c r="J1061" s="185">
        <v>7</v>
      </c>
      <c r="K1061" s="185">
        <v>9</v>
      </c>
      <c r="L1061" s="191" t="s">
        <v>475</v>
      </c>
      <c r="M1061" s="186" t="s">
        <v>433</v>
      </c>
      <c r="N1061" s="186" t="s">
        <v>472</v>
      </c>
      <c r="O1061" s="186" t="s">
        <v>571</v>
      </c>
      <c r="P1061" s="187">
        <v>244</v>
      </c>
      <c r="Q1061" s="437">
        <f>30-0.7</f>
        <v>29.3</v>
      </c>
      <c r="R1061" s="435">
        <v>26.3</v>
      </c>
    </row>
    <row r="1062" spans="8:18" ht="47.25">
      <c r="H1062" s="67" t="s">
        <v>229</v>
      </c>
      <c r="I1062" s="36">
        <v>663</v>
      </c>
      <c r="J1062" s="49">
        <v>7</v>
      </c>
      <c r="K1062" s="49">
        <v>9</v>
      </c>
      <c r="L1062" s="180" t="s">
        <v>475</v>
      </c>
      <c r="M1062" s="181" t="s">
        <v>433</v>
      </c>
      <c r="N1062" s="181" t="s">
        <v>472</v>
      </c>
      <c r="O1062" s="181" t="s">
        <v>228</v>
      </c>
      <c r="P1062" s="36"/>
      <c r="Q1062" s="435">
        <f>Q1063</f>
        <v>1781</v>
      </c>
      <c r="R1062" s="435">
        <f>R1063</f>
        <v>1781</v>
      </c>
    </row>
    <row r="1063" spans="8:18" ht="18.75">
      <c r="H1063" s="67" t="s">
        <v>617</v>
      </c>
      <c r="I1063" s="36">
        <v>663</v>
      </c>
      <c r="J1063" s="49">
        <v>7</v>
      </c>
      <c r="K1063" s="49">
        <v>9</v>
      </c>
      <c r="L1063" s="180" t="s">
        <v>475</v>
      </c>
      <c r="M1063" s="181" t="s">
        <v>433</v>
      </c>
      <c r="N1063" s="181" t="s">
        <v>472</v>
      </c>
      <c r="O1063" s="181" t="s">
        <v>228</v>
      </c>
      <c r="P1063" s="36">
        <v>320</v>
      </c>
      <c r="Q1063" s="435">
        <f>Q1064+Q1065</f>
        <v>1781</v>
      </c>
      <c r="R1063" s="435">
        <f>R1064+R1065</f>
        <v>1781</v>
      </c>
    </row>
    <row r="1064" spans="8:18" ht="31.5" hidden="1">
      <c r="H1064" s="182" t="s">
        <v>559</v>
      </c>
      <c r="I1064" s="187">
        <v>663</v>
      </c>
      <c r="J1064" s="185">
        <v>7</v>
      </c>
      <c r="K1064" s="185">
        <v>9</v>
      </c>
      <c r="L1064" s="191" t="s">
        <v>475</v>
      </c>
      <c r="M1064" s="186" t="s">
        <v>433</v>
      </c>
      <c r="N1064" s="186" t="s">
        <v>472</v>
      </c>
      <c r="O1064" s="186" t="s">
        <v>228</v>
      </c>
      <c r="P1064" s="187">
        <v>321</v>
      </c>
      <c r="Q1064" s="437">
        <v>1758.7</v>
      </c>
      <c r="R1064" s="435">
        <v>1758.7</v>
      </c>
    </row>
    <row r="1065" spans="8:18" ht="18.75" hidden="1">
      <c r="H1065" s="182" t="s">
        <v>558</v>
      </c>
      <c r="I1065" s="187">
        <v>663</v>
      </c>
      <c r="J1065" s="185">
        <v>7</v>
      </c>
      <c r="K1065" s="185">
        <v>9</v>
      </c>
      <c r="L1065" s="191" t="s">
        <v>475</v>
      </c>
      <c r="M1065" s="186" t="s">
        <v>433</v>
      </c>
      <c r="N1065" s="186" t="s">
        <v>472</v>
      </c>
      <c r="O1065" s="186" t="s">
        <v>228</v>
      </c>
      <c r="P1065" s="187">
        <v>323</v>
      </c>
      <c r="Q1065" s="437">
        <v>22.3</v>
      </c>
      <c r="R1065" s="435">
        <v>22.3</v>
      </c>
    </row>
    <row r="1066" spans="8:18" ht="47.25" hidden="1">
      <c r="H1066" s="37" t="s">
        <v>337</v>
      </c>
      <c r="I1066" s="36">
        <v>663</v>
      </c>
      <c r="J1066" s="49">
        <v>7</v>
      </c>
      <c r="K1066" s="49">
        <v>9</v>
      </c>
      <c r="L1066" s="180" t="s">
        <v>475</v>
      </c>
      <c r="M1066" s="181" t="s">
        <v>433</v>
      </c>
      <c r="N1066" s="181" t="s">
        <v>472</v>
      </c>
      <c r="O1066" s="181" t="s">
        <v>183</v>
      </c>
      <c r="P1066" s="36"/>
      <c r="Q1066" s="435">
        <f>Q1067</f>
        <v>0</v>
      </c>
      <c r="R1066" s="435">
        <f>R1067</f>
        <v>0</v>
      </c>
    </row>
    <row r="1067" spans="8:18" ht="18.75" hidden="1">
      <c r="H1067" s="37" t="s">
        <v>611</v>
      </c>
      <c r="I1067" s="36">
        <v>663</v>
      </c>
      <c r="J1067" s="49">
        <v>7</v>
      </c>
      <c r="K1067" s="49">
        <v>9</v>
      </c>
      <c r="L1067" s="180" t="s">
        <v>475</v>
      </c>
      <c r="M1067" s="181" t="s">
        <v>433</v>
      </c>
      <c r="N1067" s="181" t="s">
        <v>472</v>
      </c>
      <c r="O1067" s="181" t="s">
        <v>183</v>
      </c>
      <c r="P1067" s="36">
        <v>240</v>
      </c>
      <c r="Q1067" s="435">
        <v>0</v>
      </c>
      <c r="R1067" s="435">
        <v>0</v>
      </c>
    </row>
    <row r="1068" spans="8:18" ht="31.5" hidden="1">
      <c r="H1068" s="37" t="s">
        <v>380</v>
      </c>
      <c r="I1068" s="36">
        <v>663</v>
      </c>
      <c r="J1068" s="49">
        <v>7</v>
      </c>
      <c r="K1068" s="49">
        <v>9</v>
      </c>
      <c r="L1068" s="180" t="s">
        <v>475</v>
      </c>
      <c r="M1068" s="181" t="s">
        <v>433</v>
      </c>
      <c r="N1068" s="181" t="s">
        <v>472</v>
      </c>
      <c r="O1068" s="181" t="s">
        <v>379</v>
      </c>
      <c r="P1068" s="36"/>
      <c r="Q1068" s="435">
        <f>Q1069</f>
        <v>0</v>
      </c>
      <c r="R1068" s="435">
        <f>R1069</f>
        <v>0</v>
      </c>
    </row>
    <row r="1069" spans="8:18" ht="18.75" hidden="1">
      <c r="H1069" s="37" t="s">
        <v>611</v>
      </c>
      <c r="I1069" s="36">
        <v>663</v>
      </c>
      <c r="J1069" s="49">
        <v>7</v>
      </c>
      <c r="K1069" s="49">
        <v>9</v>
      </c>
      <c r="L1069" s="180" t="s">
        <v>475</v>
      </c>
      <c r="M1069" s="181" t="s">
        <v>433</v>
      </c>
      <c r="N1069" s="181" t="s">
        <v>472</v>
      </c>
      <c r="O1069" s="181" t="s">
        <v>379</v>
      </c>
      <c r="P1069" s="36">
        <v>240</v>
      </c>
      <c r="Q1069" s="435">
        <v>0</v>
      </c>
      <c r="R1069" s="435">
        <v>0</v>
      </c>
    </row>
    <row r="1070" spans="8:18" ht="18.75">
      <c r="H1070" s="37" t="s">
        <v>108</v>
      </c>
      <c r="I1070" s="36">
        <v>663</v>
      </c>
      <c r="J1070" s="49">
        <v>7</v>
      </c>
      <c r="K1070" s="49">
        <v>9</v>
      </c>
      <c r="L1070" s="180" t="s">
        <v>475</v>
      </c>
      <c r="M1070" s="181" t="s">
        <v>433</v>
      </c>
      <c r="N1070" s="181" t="s">
        <v>473</v>
      </c>
      <c r="O1070" s="181" t="s">
        <v>513</v>
      </c>
      <c r="P1070" s="36"/>
      <c r="Q1070" s="435">
        <f>Q1071+Q1077+Q1074+Q1080</f>
        <v>1086.2</v>
      </c>
      <c r="R1070" s="435">
        <f>R1071+R1077+R1074+R1080</f>
        <v>1086.2</v>
      </c>
    </row>
    <row r="1071" spans="8:18" ht="18.75">
      <c r="H1071" s="37" t="s">
        <v>243</v>
      </c>
      <c r="I1071" s="36">
        <v>663</v>
      </c>
      <c r="J1071" s="49">
        <v>7</v>
      </c>
      <c r="K1071" s="49">
        <v>9</v>
      </c>
      <c r="L1071" s="180" t="s">
        <v>475</v>
      </c>
      <c r="M1071" s="181" t="s">
        <v>433</v>
      </c>
      <c r="N1071" s="181" t="s">
        <v>473</v>
      </c>
      <c r="O1071" s="181" t="s">
        <v>571</v>
      </c>
      <c r="P1071" s="36"/>
      <c r="Q1071" s="435">
        <f>Q1072</f>
        <v>998.3</v>
      </c>
      <c r="R1071" s="435">
        <f>R1072</f>
        <v>998.3</v>
      </c>
    </row>
    <row r="1072" spans="8:18" ht="18.75">
      <c r="H1072" s="37" t="s">
        <v>611</v>
      </c>
      <c r="I1072" s="36">
        <v>663</v>
      </c>
      <c r="J1072" s="49">
        <v>7</v>
      </c>
      <c r="K1072" s="49">
        <v>9</v>
      </c>
      <c r="L1072" s="180" t="s">
        <v>475</v>
      </c>
      <c r="M1072" s="181" t="s">
        <v>433</v>
      </c>
      <c r="N1072" s="181" t="s">
        <v>473</v>
      </c>
      <c r="O1072" s="181" t="s">
        <v>571</v>
      </c>
      <c r="P1072" s="36">
        <v>240</v>
      </c>
      <c r="Q1072" s="435">
        <v>998.3</v>
      </c>
      <c r="R1072" s="435">
        <v>998.3</v>
      </c>
    </row>
    <row r="1073" spans="8:18" ht="18.75" hidden="1">
      <c r="H1073" s="189"/>
      <c r="I1073" s="187"/>
      <c r="J1073" s="185"/>
      <c r="K1073" s="185"/>
      <c r="L1073" s="191"/>
      <c r="M1073" s="186"/>
      <c r="N1073" s="186"/>
      <c r="O1073" s="186"/>
      <c r="P1073" s="187">
        <v>244</v>
      </c>
      <c r="Q1073" s="437">
        <f>1507-357.8-180</f>
        <v>969.2</v>
      </c>
      <c r="R1073" s="435">
        <v>998.2</v>
      </c>
    </row>
    <row r="1074" spans="8:18" ht="47.25">
      <c r="H1074" s="207" t="s">
        <v>225</v>
      </c>
      <c r="I1074" s="22">
        <v>663</v>
      </c>
      <c r="J1074" s="23">
        <v>7</v>
      </c>
      <c r="K1074" s="23">
        <v>9</v>
      </c>
      <c r="L1074" s="24" t="s">
        <v>475</v>
      </c>
      <c r="M1074" s="195" t="s">
        <v>433</v>
      </c>
      <c r="N1074" s="195" t="s">
        <v>473</v>
      </c>
      <c r="O1074" s="195" t="s">
        <v>183</v>
      </c>
      <c r="P1074" s="22"/>
      <c r="Q1074" s="436">
        <f>Q1075</f>
        <v>87.9</v>
      </c>
      <c r="R1074" s="435">
        <f>R1075</f>
        <v>87.9</v>
      </c>
    </row>
    <row r="1075" spans="8:18" ht="18.75">
      <c r="H1075" s="207" t="s">
        <v>611</v>
      </c>
      <c r="I1075" s="22">
        <v>663</v>
      </c>
      <c r="J1075" s="23">
        <v>7</v>
      </c>
      <c r="K1075" s="23">
        <v>9</v>
      </c>
      <c r="L1075" s="24" t="s">
        <v>475</v>
      </c>
      <c r="M1075" s="195" t="s">
        <v>433</v>
      </c>
      <c r="N1075" s="195" t="s">
        <v>473</v>
      </c>
      <c r="O1075" s="195" t="s">
        <v>183</v>
      </c>
      <c r="P1075" s="22">
        <v>240</v>
      </c>
      <c r="Q1075" s="436">
        <f>Q1076</f>
        <v>87.9</v>
      </c>
      <c r="R1075" s="435">
        <f>R1076</f>
        <v>87.9</v>
      </c>
    </row>
    <row r="1076" spans="8:18" ht="18.75" hidden="1">
      <c r="H1076" s="189"/>
      <c r="I1076" s="187"/>
      <c r="J1076" s="185"/>
      <c r="K1076" s="185"/>
      <c r="L1076" s="191"/>
      <c r="M1076" s="186"/>
      <c r="N1076" s="186"/>
      <c r="O1076" s="186"/>
      <c r="P1076" s="187">
        <v>244</v>
      </c>
      <c r="Q1076" s="437">
        <f>57+25.9+5</f>
        <v>87.9</v>
      </c>
      <c r="R1076" s="435">
        <f>57+25.9+5</f>
        <v>87.9</v>
      </c>
    </row>
    <row r="1077" spans="8:18" ht="31.5" hidden="1">
      <c r="H1077" s="37" t="s">
        <v>738</v>
      </c>
      <c r="I1077" s="36">
        <v>663</v>
      </c>
      <c r="J1077" s="49">
        <v>7</v>
      </c>
      <c r="K1077" s="49">
        <v>9</v>
      </c>
      <c r="L1077" s="180" t="s">
        <v>475</v>
      </c>
      <c r="M1077" s="181" t="s">
        <v>433</v>
      </c>
      <c r="N1077" s="181" t="s">
        <v>473</v>
      </c>
      <c r="O1077" s="181" t="s">
        <v>737</v>
      </c>
      <c r="P1077" s="36"/>
      <c r="Q1077" s="435">
        <f>Q1078</f>
        <v>0</v>
      </c>
      <c r="R1077" s="435">
        <f>R1078</f>
        <v>0</v>
      </c>
    </row>
    <row r="1078" spans="8:18" ht="18.75" hidden="1">
      <c r="H1078" s="37" t="s">
        <v>611</v>
      </c>
      <c r="I1078" s="36">
        <v>663</v>
      </c>
      <c r="J1078" s="49">
        <v>7</v>
      </c>
      <c r="K1078" s="49">
        <v>9</v>
      </c>
      <c r="L1078" s="180" t="s">
        <v>475</v>
      </c>
      <c r="M1078" s="181" t="s">
        <v>433</v>
      </c>
      <c r="N1078" s="181" t="s">
        <v>473</v>
      </c>
      <c r="O1078" s="181" t="s">
        <v>737</v>
      </c>
      <c r="P1078" s="36">
        <v>240</v>
      </c>
      <c r="Q1078" s="435">
        <f>Q1079</f>
        <v>0</v>
      </c>
      <c r="R1078" s="435">
        <f>R1079</f>
        <v>0</v>
      </c>
    </row>
    <row r="1079" spans="8:18" ht="18.75" hidden="1">
      <c r="H1079" s="189"/>
      <c r="I1079" s="187"/>
      <c r="J1079" s="185"/>
      <c r="K1079" s="185"/>
      <c r="L1079" s="191"/>
      <c r="M1079" s="186"/>
      <c r="N1079" s="186"/>
      <c r="O1079" s="186"/>
      <c r="P1079" s="187">
        <v>244</v>
      </c>
      <c r="Q1079" s="437">
        <v>0</v>
      </c>
      <c r="R1079" s="435">
        <v>0</v>
      </c>
    </row>
    <row r="1080" spans="8:18" ht="18.75" hidden="1">
      <c r="H1080" s="37" t="s">
        <v>243</v>
      </c>
      <c r="I1080" s="36">
        <v>663</v>
      </c>
      <c r="J1080" s="49">
        <v>7</v>
      </c>
      <c r="K1080" s="49">
        <v>9</v>
      </c>
      <c r="L1080" s="180" t="s">
        <v>475</v>
      </c>
      <c r="M1080" s="181" t="s">
        <v>433</v>
      </c>
      <c r="N1080" s="181" t="s">
        <v>473</v>
      </c>
      <c r="O1080" s="181" t="s">
        <v>571</v>
      </c>
      <c r="P1080" s="36"/>
      <c r="Q1080" s="435">
        <f>Q1081</f>
        <v>0</v>
      </c>
      <c r="R1080" s="435">
        <f>R1081</f>
        <v>0</v>
      </c>
    </row>
    <row r="1081" spans="8:18" ht="18.75" hidden="1">
      <c r="H1081" s="37" t="s">
        <v>611</v>
      </c>
      <c r="I1081" s="36">
        <v>663</v>
      </c>
      <c r="J1081" s="49">
        <v>7</v>
      </c>
      <c r="K1081" s="49">
        <v>9</v>
      </c>
      <c r="L1081" s="180" t="s">
        <v>475</v>
      </c>
      <c r="M1081" s="181" t="s">
        <v>433</v>
      </c>
      <c r="N1081" s="181" t="s">
        <v>473</v>
      </c>
      <c r="O1081" s="181" t="s">
        <v>571</v>
      </c>
      <c r="P1081" s="36">
        <v>240</v>
      </c>
      <c r="Q1081" s="435">
        <f>Q1082</f>
        <v>0</v>
      </c>
      <c r="R1081" s="435">
        <f>R1082</f>
        <v>0</v>
      </c>
    </row>
    <row r="1082" spans="8:18" ht="18.75" hidden="1">
      <c r="H1082" s="189"/>
      <c r="I1082" s="187"/>
      <c r="J1082" s="185"/>
      <c r="K1082" s="185"/>
      <c r="L1082" s="191"/>
      <c r="M1082" s="186"/>
      <c r="N1082" s="186"/>
      <c r="O1082" s="186"/>
      <c r="P1082" s="187">
        <v>244</v>
      </c>
      <c r="Q1082" s="437">
        <v>0</v>
      </c>
      <c r="R1082" s="435">
        <v>0</v>
      </c>
    </row>
    <row r="1083" spans="8:18" ht="18.75">
      <c r="H1083" s="66" t="s">
        <v>592</v>
      </c>
      <c r="I1083" s="36">
        <v>663</v>
      </c>
      <c r="J1083" s="49">
        <v>7</v>
      </c>
      <c r="K1083" s="49">
        <v>9</v>
      </c>
      <c r="L1083" s="180" t="s">
        <v>475</v>
      </c>
      <c r="M1083" s="181" t="s">
        <v>433</v>
      </c>
      <c r="N1083" s="181" t="s">
        <v>468</v>
      </c>
      <c r="O1083" s="181" t="s">
        <v>513</v>
      </c>
      <c r="P1083" s="36"/>
      <c r="Q1083" s="435">
        <f>Q1084+Q1090+Q1087</f>
        <v>16.400000000000002</v>
      </c>
      <c r="R1083" s="435">
        <f>R1084+R1090+R1087</f>
        <v>16.400000000000002</v>
      </c>
    </row>
    <row r="1084" spans="8:18" ht="18.75">
      <c r="H1084" s="66" t="s">
        <v>243</v>
      </c>
      <c r="I1084" s="36">
        <v>663</v>
      </c>
      <c r="J1084" s="49">
        <v>7</v>
      </c>
      <c r="K1084" s="49">
        <v>9</v>
      </c>
      <c r="L1084" s="180" t="s">
        <v>475</v>
      </c>
      <c r="M1084" s="181" t="s">
        <v>433</v>
      </c>
      <c r="N1084" s="181" t="s">
        <v>468</v>
      </c>
      <c r="O1084" s="181" t="s">
        <v>571</v>
      </c>
      <c r="P1084" s="36"/>
      <c r="Q1084" s="435">
        <f>Q1086</f>
        <v>14.000000000000002</v>
      </c>
      <c r="R1084" s="435">
        <f>R1086</f>
        <v>14.000000000000002</v>
      </c>
    </row>
    <row r="1085" spans="8:18" ht="18.75">
      <c r="H1085" s="66" t="s">
        <v>611</v>
      </c>
      <c r="I1085" s="36">
        <v>663</v>
      </c>
      <c r="J1085" s="49">
        <v>7</v>
      </c>
      <c r="K1085" s="49">
        <v>9</v>
      </c>
      <c r="L1085" s="180" t="s">
        <v>475</v>
      </c>
      <c r="M1085" s="181" t="s">
        <v>433</v>
      </c>
      <c r="N1085" s="181" t="s">
        <v>468</v>
      </c>
      <c r="O1085" s="181" t="s">
        <v>571</v>
      </c>
      <c r="P1085" s="36">
        <v>240</v>
      </c>
      <c r="Q1085" s="435">
        <f>Q1086</f>
        <v>14.000000000000002</v>
      </c>
      <c r="R1085" s="435">
        <f>R1086</f>
        <v>14.000000000000002</v>
      </c>
    </row>
    <row r="1086" spans="8:18" ht="18.75" hidden="1">
      <c r="H1086" s="232" t="s">
        <v>555</v>
      </c>
      <c r="I1086" s="187">
        <v>663</v>
      </c>
      <c r="J1086" s="185">
        <v>7</v>
      </c>
      <c r="K1086" s="185">
        <v>9</v>
      </c>
      <c r="L1086" s="191" t="s">
        <v>475</v>
      </c>
      <c r="M1086" s="186" t="s">
        <v>433</v>
      </c>
      <c r="N1086" s="186" t="s">
        <v>468</v>
      </c>
      <c r="O1086" s="186" t="s">
        <v>571</v>
      </c>
      <c r="P1086" s="187">
        <v>244</v>
      </c>
      <c r="Q1086" s="437">
        <f>20-2.4-1.5-2.1</f>
        <v>14.000000000000002</v>
      </c>
      <c r="R1086" s="435">
        <f>20-2.4-1.5-2.1</f>
        <v>14.000000000000002</v>
      </c>
    </row>
    <row r="1087" spans="8:18" ht="47.25">
      <c r="H1087" s="366" t="s">
        <v>337</v>
      </c>
      <c r="I1087" s="22">
        <v>663</v>
      </c>
      <c r="J1087" s="23">
        <v>7</v>
      </c>
      <c r="K1087" s="23">
        <v>9</v>
      </c>
      <c r="L1087" s="24" t="s">
        <v>475</v>
      </c>
      <c r="M1087" s="195" t="s">
        <v>433</v>
      </c>
      <c r="N1087" s="195" t="s">
        <v>468</v>
      </c>
      <c r="O1087" s="195" t="s">
        <v>183</v>
      </c>
      <c r="P1087" s="22"/>
      <c r="Q1087" s="436">
        <f>Q1088</f>
        <v>2.4</v>
      </c>
      <c r="R1087" s="435">
        <f>R1088</f>
        <v>2.4</v>
      </c>
    </row>
    <row r="1088" spans="8:18" ht="18.75">
      <c r="H1088" s="366" t="s">
        <v>611</v>
      </c>
      <c r="I1088" s="22">
        <v>663</v>
      </c>
      <c r="J1088" s="23">
        <v>7</v>
      </c>
      <c r="K1088" s="23">
        <v>9</v>
      </c>
      <c r="L1088" s="24" t="s">
        <v>475</v>
      </c>
      <c r="M1088" s="195" t="s">
        <v>433</v>
      </c>
      <c r="N1088" s="195" t="s">
        <v>468</v>
      </c>
      <c r="O1088" s="195" t="s">
        <v>183</v>
      </c>
      <c r="P1088" s="22">
        <v>240</v>
      </c>
      <c r="Q1088" s="436">
        <f>Q1089</f>
        <v>2.4</v>
      </c>
      <c r="R1088" s="435">
        <f>R1089</f>
        <v>2.4</v>
      </c>
    </row>
    <row r="1089" spans="8:18" ht="18.75" hidden="1">
      <c r="H1089" s="232"/>
      <c r="I1089" s="187"/>
      <c r="J1089" s="185"/>
      <c r="K1089" s="185"/>
      <c r="L1089" s="191"/>
      <c r="M1089" s="186"/>
      <c r="N1089" s="186"/>
      <c r="O1089" s="186"/>
      <c r="P1089" s="187">
        <v>244</v>
      </c>
      <c r="Q1089" s="437">
        <v>2.4</v>
      </c>
      <c r="R1089" s="435">
        <v>2.4</v>
      </c>
    </row>
    <row r="1090" spans="8:18" ht="47.25" hidden="1">
      <c r="H1090" s="67" t="s">
        <v>229</v>
      </c>
      <c r="I1090" s="36">
        <v>663</v>
      </c>
      <c r="J1090" s="49">
        <v>7</v>
      </c>
      <c r="K1090" s="49">
        <v>9</v>
      </c>
      <c r="L1090" s="180" t="s">
        <v>475</v>
      </c>
      <c r="M1090" s="181" t="s">
        <v>433</v>
      </c>
      <c r="N1090" s="181" t="s">
        <v>468</v>
      </c>
      <c r="O1090" s="181" t="s">
        <v>228</v>
      </c>
      <c r="P1090" s="36"/>
      <c r="Q1090" s="435">
        <f>Q1092+Q1094</f>
        <v>0</v>
      </c>
      <c r="R1090" s="435">
        <f>R1092+R1094</f>
        <v>0</v>
      </c>
    </row>
    <row r="1091" spans="8:18" ht="18.75" hidden="1">
      <c r="H1091" s="67" t="s">
        <v>611</v>
      </c>
      <c r="I1091" s="36">
        <v>663</v>
      </c>
      <c r="J1091" s="49">
        <v>7</v>
      </c>
      <c r="K1091" s="49">
        <v>9</v>
      </c>
      <c r="L1091" s="180" t="s">
        <v>475</v>
      </c>
      <c r="M1091" s="181" t="s">
        <v>433</v>
      </c>
      <c r="N1091" s="181" t="s">
        <v>468</v>
      </c>
      <c r="O1091" s="181" t="s">
        <v>228</v>
      </c>
      <c r="P1091" s="36">
        <v>240</v>
      </c>
      <c r="Q1091" s="435">
        <f>Q1092</f>
        <v>0</v>
      </c>
      <c r="R1091" s="435">
        <f>R1092</f>
        <v>0</v>
      </c>
    </row>
    <row r="1092" spans="8:18" ht="18.75" hidden="1">
      <c r="H1092" s="232" t="s">
        <v>555</v>
      </c>
      <c r="I1092" s="187">
        <v>663</v>
      </c>
      <c r="J1092" s="185">
        <v>7</v>
      </c>
      <c r="K1092" s="185">
        <v>9</v>
      </c>
      <c r="L1092" s="191" t="s">
        <v>475</v>
      </c>
      <c r="M1092" s="186" t="s">
        <v>433</v>
      </c>
      <c r="N1092" s="186" t="s">
        <v>468</v>
      </c>
      <c r="O1092" s="186" t="s">
        <v>228</v>
      </c>
      <c r="P1092" s="187">
        <v>244</v>
      </c>
      <c r="Q1092" s="437">
        <v>0</v>
      </c>
      <c r="R1092" s="435">
        <v>0</v>
      </c>
    </row>
    <row r="1093" spans="8:18" ht="18.75" hidden="1">
      <c r="H1093" s="67" t="s">
        <v>617</v>
      </c>
      <c r="I1093" s="36">
        <v>663</v>
      </c>
      <c r="J1093" s="49">
        <v>7</v>
      </c>
      <c r="K1093" s="49">
        <v>9</v>
      </c>
      <c r="L1093" s="180" t="s">
        <v>475</v>
      </c>
      <c r="M1093" s="181" t="s">
        <v>433</v>
      </c>
      <c r="N1093" s="181" t="s">
        <v>468</v>
      </c>
      <c r="O1093" s="181" t="s">
        <v>228</v>
      </c>
      <c r="P1093" s="36">
        <v>320</v>
      </c>
      <c r="Q1093" s="435">
        <f>Q1094</f>
        <v>0</v>
      </c>
      <c r="R1093" s="435">
        <f>R1094</f>
        <v>0</v>
      </c>
    </row>
    <row r="1094" spans="8:18" ht="31.5" hidden="1">
      <c r="H1094" s="182" t="s">
        <v>559</v>
      </c>
      <c r="I1094" s="187">
        <v>663</v>
      </c>
      <c r="J1094" s="185">
        <v>7</v>
      </c>
      <c r="K1094" s="185">
        <v>9</v>
      </c>
      <c r="L1094" s="191" t="s">
        <v>475</v>
      </c>
      <c r="M1094" s="186" t="s">
        <v>433</v>
      </c>
      <c r="N1094" s="186" t="s">
        <v>468</v>
      </c>
      <c r="O1094" s="186" t="s">
        <v>228</v>
      </c>
      <c r="P1094" s="187">
        <v>321</v>
      </c>
      <c r="Q1094" s="437">
        <v>0</v>
      </c>
      <c r="R1094" s="435">
        <v>0</v>
      </c>
    </row>
    <row r="1095" spans="8:18" ht="18.75">
      <c r="H1095" s="37" t="s">
        <v>106</v>
      </c>
      <c r="I1095" s="36">
        <v>663</v>
      </c>
      <c r="J1095" s="49">
        <v>7</v>
      </c>
      <c r="K1095" s="49">
        <v>9</v>
      </c>
      <c r="L1095" s="180" t="s">
        <v>475</v>
      </c>
      <c r="M1095" s="181" t="s">
        <v>433</v>
      </c>
      <c r="N1095" s="181" t="s">
        <v>437</v>
      </c>
      <c r="O1095" s="181" t="s">
        <v>513</v>
      </c>
      <c r="P1095" s="36"/>
      <c r="Q1095" s="435">
        <f>Q1099+Q1096</f>
        <v>2908.5</v>
      </c>
      <c r="R1095" s="435">
        <f>R1099+R1096</f>
        <v>2906.5</v>
      </c>
    </row>
    <row r="1096" spans="8:18" ht="18.75">
      <c r="H1096" s="37" t="s">
        <v>112</v>
      </c>
      <c r="I1096" s="36">
        <v>663</v>
      </c>
      <c r="J1096" s="49">
        <v>7</v>
      </c>
      <c r="K1096" s="49">
        <v>9</v>
      </c>
      <c r="L1096" s="180" t="s">
        <v>475</v>
      </c>
      <c r="M1096" s="181" t="s">
        <v>433</v>
      </c>
      <c r="N1096" s="181" t="s">
        <v>437</v>
      </c>
      <c r="O1096" s="181" t="s">
        <v>571</v>
      </c>
      <c r="P1096" s="36"/>
      <c r="Q1096" s="435">
        <f>Q1098+Q1097</f>
        <v>2908.5</v>
      </c>
      <c r="R1096" s="435">
        <f>R1098+R1097</f>
        <v>2906.5</v>
      </c>
    </row>
    <row r="1097" spans="8:18" ht="18.75">
      <c r="H1097" s="366" t="s">
        <v>611</v>
      </c>
      <c r="I1097" s="36">
        <v>663</v>
      </c>
      <c r="J1097" s="49">
        <v>7</v>
      </c>
      <c r="K1097" s="49">
        <v>9</v>
      </c>
      <c r="L1097" s="180" t="s">
        <v>475</v>
      </c>
      <c r="M1097" s="181" t="s">
        <v>433</v>
      </c>
      <c r="N1097" s="181" t="s">
        <v>437</v>
      </c>
      <c r="O1097" s="181" t="s">
        <v>571</v>
      </c>
      <c r="P1097" s="36">
        <v>240</v>
      </c>
      <c r="Q1097" s="435">
        <v>8.5</v>
      </c>
      <c r="R1097" s="435">
        <v>8.5</v>
      </c>
    </row>
    <row r="1098" spans="8:18" ht="37.5" customHeight="1">
      <c r="H1098" s="37" t="s">
        <v>259</v>
      </c>
      <c r="I1098" s="36">
        <v>663</v>
      </c>
      <c r="J1098" s="49">
        <v>7</v>
      </c>
      <c r="K1098" s="49">
        <v>9</v>
      </c>
      <c r="L1098" s="180" t="s">
        <v>475</v>
      </c>
      <c r="M1098" s="181" t="s">
        <v>433</v>
      </c>
      <c r="N1098" s="181" t="s">
        <v>437</v>
      </c>
      <c r="O1098" s="181" t="s">
        <v>571</v>
      </c>
      <c r="P1098" s="36">
        <v>412</v>
      </c>
      <c r="Q1098" s="435">
        <v>2900</v>
      </c>
      <c r="R1098" s="435">
        <v>2898</v>
      </c>
    </row>
    <row r="1099" spans="8:18" ht="31.5" hidden="1">
      <c r="H1099" s="37" t="s">
        <v>113</v>
      </c>
      <c r="I1099" s="36">
        <v>663</v>
      </c>
      <c r="J1099" s="49">
        <v>7</v>
      </c>
      <c r="K1099" s="49">
        <v>9</v>
      </c>
      <c r="L1099" s="180" t="s">
        <v>475</v>
      </c>
      <c r="M1099" s="181" t="s">
        <v>433</v>
      </c>
      <c r="N1099" s="181" t="s">
        <v>437</v>
      </c>
      <c r="O1099" s="181" t="s">
        <v>114</v>
      </c>
      <c r="P1099" s="36"/>
      <c r="Q1099" s="435">
        <f>Q1100</f>
        <v>0</v>
      </c>
      <c r="R1099" s="435">
        <f>R1100</f>
        <v>0</v>
      </c>
    </row>
    <row r="1100" spans="8:18" ht="18.75" hidden="1">
      <c r="H1100" s="37" t="s">
        <v>611</v>
      </c>
      <c r="I1100" s="36">
        <v>663</v>
      </c>
      <c r="J1100" s="49">
        <v>7</v>
      </c>
      <c r="K1100" s="49">
        <v>9</v>
      </c>
      <c r="L1100" s="180" t="s">
        <v>475</v>
      </c>
      <c r="M1100" s="181" t="s">
        <v>433</v>
      </c>
      <c r="N1100" s="181" t="s">
        <v>437</v>
      </c>
      <c r="O1100" s="181" t="s">
        <v>114</v>
      </c>
      <c r="P1100" s="36">
        <v>240</v>
      </c>
      <c r="Q1100" s="435">
        <v>0</v>
      </c>
      <c r="R1100" s="435">
        <v>0</v>
      </c>
    </row>
    <row r="1101" spans="8:18" ht="31.5">
      <c r="H1101" s="67" t="s">
        <v>784</v>
      </c>
      <c r="I1101" s="36">
        <v>663</v>
      </c>
      <c r="J1101" s="49">
        <v>7</v>
      </c>
      <c r="K1101" s="49">
        <v>9</v>
      </c>
      <c r="L1101" s="180" t="s">
        <v>475</v>
      </c>
      <c r="M1101" s="181" t="s">
        <v>433</v>
      </c>
      <c r="N1101" s="181" t="s">
        <v>475</v>
      </c>
      <c r="O1101" s="181" t="s">
        <v>513</v>
      </c>
      <c r="P1101" s="36"/>
      <c r="Q1101" s="435">
        <f>Q1102+Q1114+Q1126+Q1124</f>
        <v>4192.7</v>
      </c>
      <c r="R1101" s="435">
        <f>R1102+R1114+R1126+R1124</f>
        <v>4162</v>
      </c>
    </row>
    <row r="1102" spans="8:18" ht="47.25">
      <c r="H1102" s="68" t="s">
        <v>337</v>
      </c>
      <c r="I1102" s="36">
        <v>663</v>
      </c>
      <c r="J1102" s="49">
        <v>7</v>
      </c>
      <c r="K1102" s="49">
        <v>9</v>
      </c>
      <c r="L1102" s="180" t="s">
        <v>475</v>
      </c>
      <c r="M1102" s="181" t="s">
        <v>433</v>
      </c>
      <c r="N1102" s="181" t="s">
        <v>475</v>
      </c>
      <c r="O1102" s="181" t="s">
        <v>183</v>
      </c>
      <c r="P1102" s="36"/>
      <c r="Q1102" s="435">
        <f>Q1104+Q1105+Q1106+Q1108+Q1109+Q1110</f>
        <v>1637.2999999999997</v>
      </c>
      <c r="R1102" s="435">
        <f>R1104+R1105+R1106+R1108+R1109+R1110</f>
        <v>1637.1999999999998</v>
      </c>
    </row>
    <row r="1103" spans="8:18" ht="18.75">
      <c r="H1103" s="68" t="s">
        <v>614</v>
      </c>
      <c r="I1103" s="36">
        <v>663</v>
      </c>
      <c r="J1103" s="49">
        <v>7</v>
      </c>
      <c r="K1103" s="49">
        <v>9</v>
      </c>
      <c r="L1103" s="180" t="s">
        <v>475</v>
      </c>
      <c r="M1103" s="181" t="s">
        <v>433</v>
      </c>
      <c r="N1103" s="181" t="s">
        <v>475</v>
      </c>
      <c r="O1103" s="181" t="s">
        <v>183</v>
      </c>
      <c r="P1103" s="36">
        <v>110</v>
      </c>
      <c r="Q1103" s="435">
        <f>Q1104+Q1105+Q1106</f>
        <v>1489.7999999999997</v>
      </c>
      <c r="R1103" s="435">
        <v>1489.7</v>
      </c>
    </row>
    <row r="1104" spans="8:18" ht="18.75" hidden="1">
      <c r="H1104" s="233" t="s">
        <v>256</v>
      </c>
      <c r="I1104" s="187">
        <v>663</v>
      </c>
      <c r="J1104" s="185">
        <v>7</v>
      </c>
      <c r="K1104" s="185">
        <v>9</v>
      </c>
      <c r="L1104" s="191" t="s">
        <v>475</v>
      </c>
      <c r="M1104" s="186" t="s">
        <v>433</v>
      </c>
      <c r="N1104" s="186" t="s">
        <v>475</v>
      </c>
      <c r="O1104" s="186" t="s">
        <v>183</v>
      </c>
      <c r="P1104" s="187">
        <v>111</v>
      </c>
      <c r="Q1104" s="437">
        <v>1147.8</v>
      </c>
      <c r="R1104" s="435">
        <v>1147.8</v>
      </c>
    </row>
    <row r="1105" spans="8:18" ht="18.75" hidden="1">
      <c r="H1105" s="233" t="s">
        <v>583</v>
      </c>
      <c r="I1105" s="187">
        <v>663</v>
      </c>
      <c r="J1105" s="185">
        <v>7</v>
      </c>
      <c r="K1105" s="185">
        <v>9</v>
      </c>
      <c r="L1105" s="191" t="s">
        <v>475</v>
      </c>
      <c r="M1105" s="186" t="s">
        <v>433</v>
      </c>
      <c r="N1105" s="186" t="s">
        <v>475</v>
      </c>
      <c r="O1105" s="186" t="s">
        <v>183</v>
      </c>
      <c r="P1105" s="187">
        <v>112</v>
      </c>
      <c r="Q1105" s="437">
        <v>3.1</v>
      </c>
      <c r="R1105" s="435">
        <v>3.1</v>
      </c>
    </row>
    <row r="1106" spans="8:18" ht="31.5" hidden="1">
      <c r="H1106" s="233" t="s">
        <v>318</v>
      </c>
      <c r="I1106" s="187">
        <v>663</v>
      </c>
      <c r="J1106" s="185">
        <v>7</v>
      </c>
      <c r="K1106" s="185">
        <v>9</v>
      </c>
      <c r="L1106" s="191" t="s">
        <v>475</v>
      </c>
      <c r="M1106" s="186" t="s">
        <v>433</v>
      </c>
      <c r="N1106" s="186" t="s">
        <v>475</v>
      </c>
      <c r="O1106" s="186" t="s">
        <v>183</v>
      </c>
      <c r="P1106" s="187">
        <v>119</v>
      </c>
      <c r="Q1106" s="437">
        <f>319.8-2+12.7+8.4</f>
        <v>338.9</v>
      </c>
      <c r="R1106" s="435">
        <f>319.8-2+12.7+8.4</f>
        <v>338.9</v>
      </c>
    </row>
    <row r="1107" spans="8:18" ht="18.75">
      <c r="H1107" s="68" t="s">
        <v>611</v>
      </c>
      <c r="I1107" s="36">
        <v>663</v>
      </c>
      <c r="J1107" s="49">
        <v>7</v>
      </c>
      <c r="K1107" s="49">
        <v>9</v>
      </c>
      <c r="L1107" s="180" t="s">
        <v>475</v>
      </c>
      <c r="M1107" s="181" t="s">
        <v>433</v>
      </c>
      <c r="N1107" s="181" t="s">
        <v>475</v>
      </c>
      <c r="O1107" s="181" t="s">
        <v>183</v>
      </c>
      <c r="P1107" s="36">
        <v>240</v>
      </c>
      <c r="Q1107" s="435">
        <f>Q1108+Q1109</f>
        <v>146.5</v>
      </c>
      <c r="R1107" s="435">
        <v>146.4</v>
      </c>
    </row>
    <row r="1108" spans="8:18" ht="18.75" hidden="1">
      <c r="H1108" s="233" t="s">
        <v>554</v>
      </c>
      <c r="I1108" s="187">
        <v>663</v>
      </c>
      <c r="J1108" s="185">
        <v>7</v>
      </c>
      <c r="K1108" s="185">
        <v>9</v>
      </c>
      <c r="L1108" s="191" t="s">
        <v>475</v>
      </c>
      <c r="M1108" s="186" t="s">
        <v>433</v>
      </c>
      <c r="N1108" s="186" t="s">
        <v>475</v>
      </c>
      <c r="O1108" s="186" t="s">
        <v>183</v>
      </c>
      <c r="P1108" s="187">
        <v>242</v>
      </c>
      <c r="Q1108" s="437">
        <v>99.6</v>
      </c>
      <c r="R1108" s="435">
        <v>99.5</v>
      </c>
    </row>
    <row r="1109" spans="8:18" ht="18.75" hidden="1">
      <c r="H1109" s="233" t="s">
        <v>555</v>
      </c>
      <c r="I1109" s="187">
        <v>663</v>
      </c>
      <c r="J1109" s="185">
        <v>7</v>
      </c>
      <c r="K1109" s="185">
        <v>9</v>
      </c>
      <c r="L1109" s="191" t="s">
        <v>475</v>
      </c>
      <c r="M1109" s="186" t="s">
        <v>433</v>
      </c>
      <c r="N1109" s="186" t="s">
        <v>475</v>
      </c>
      <c r="O1109" s="186" t="s">
        <v>183</v>
      </c>
      <c r="P1109" s="187">
        <v>244</v>
      </c>
      <c r="Q1109" s="437">
        <v>46.9</v>
      </c>
      <c r="R1109" s="435">
        <v>46.9</v>
      </c>
    </row>
    <row r="1110" spans="8:18" ht="18.75">
      <c r="H1110" s="234" t="s">
        <v>612</v>
      </c>
      <c r="I1110" s="36">
        <v>663</v>
      </c>
      <c r="J1110" s="49">
        <v>7</v>
      </c>
      <c r="K1110" s="49">
        <v>9</v>
      </c>
      <c r="L1110" s="180" t="s">
        <v>475</v>
      </c>
      <c r="M1110" s="181" t="s">
        <v>433</v>
      </c>
      <c r="N1110" s="181" t="s">
        <v>475</v>
      </c>
      <c r="O1110" s="181" t="s">
        <v>183</v>
      </c>
      <c r="P1110" s="36">
        <v>850</v>
      </c>
      <c r="Q1110" s="435">
        <f>SUM(Q1111:Q1113)</f>
        <v>1</v>
      </c>
      <c r="R1110" s="435">
        <v>1</v>
      </c>
    </row>
    <row r="1111" spans="8:18" ht="18.75" hidden="1">
      <c r="H1111" s="233"/>
      <c r="I1111" s="187"/>
      <c r="J1111" s="185"/>
      <c r="K1111" s="185"/>
      <c r="L1111" s="191"/>
      <c r="M1111" s="186"/>
      <c r="N1111" s="186"/>
      <c r="O1111" s="186"/>
      <c r="P1111" s="187">
        <v>851</v>
      </c>
      <c r="Q1111" s="437">
        <v>0</v>
      </c>
      <c r="R1111" s="435">
        <v>0</v>
      </c>
    </row>
    <row r="1112" spans="8:18" ht="18.75" hidden="1">
      <c r="H1112" s="233"/>
      <c r="I1112" s="187"/>
      <c r="J1112" s="185"/>
      <c r="K1112" s="185"/>
      <c r="L1112" s="191"/>
      <c r="M1112" s="186"/>
      <c r="N1112" s="186"/>
      <c r="O1112" s="186"/>
      <c r="P1112" s="187">
        <v>852</v>
      </c>
      <c r="Q1112" s="437">
        <f>0.8+0.2</f>
        <v>1</v>
      </c>
      <c r="R1112" s="435">
        <f>0.8+0.2</f>
        <v>1</v>
      </c>
    </row>
    <row r="1113" spans="8:18" ht="18.75" hidden="1">
      <c r="H1113" s="233"/>
      <c r="I1113" s="187"/>
      <c r="J1113" s="185"/>
      <c r="K1113" s="185"/>
      <c r="L1113" s="191"/>
      <c r="M1113" s="186"/>
      <c r="N1113" s="186"/>
      <c r="O1113" s="186"/>
      <c r="P1113" s="187">
        <v>853</v>
      </c>
      <c r="Q1113" s="437">
        <v>0</v>
      </c>
      <c r="R1113" s="435">
        <v>0</v>
      </c>
    </row>
    <row r="1114" spans="8:18" ht="18.75">
      <c r="H1114" s="67" t="s">
        <v>243</v>
      </c>
      <c r="I1114" s="36">
        <v>663</v>
      </c>
      <c r="J1114" s="49">
        <v>7</v>
      </c>
      <c r="K1114" s="49">
        <v>9</v>
      </c>
      <c r="L1114" s="180" t="s">
        <v>475</v>
      </c>
      <c r="M1114" s="181" t="s">
        <v>433</v>
      </c>
      <c r="N1114" s="181" t="s">
        <v>475</v>
      </c>
      <c r="O1114" s="181" t="s">
        <v>571</v>
      </c>
      <c r="P1114" s="36"/>
      <c r="Q1114" s="435">
        <f>Q1115+Q1119+Q1122</f>
        <v>2230.5</v>
      </c>
      <c r="R1114" s="435">
        <f>R1115+R1119+R1122</f>
        <v>2199.9</v>
      </c>
    </row>
    <row r="1115" spans="8:18" ht="18.75">
      <c r="H1115" s="67" t="s">
        <v>396</v>
      </c>
      <c r="I1115" s="36">
        <v>663</v>
      </c>
      <c r="J1115" s="49">
        <v>7</v>
      </c>
      <c r="K1115" s="49">
        <v>9</v>
      </c>
      <c r="L1115" s="180" t="s">
        <v>475</v>
      </c>
      <c r="M1115" s="181" t="s">
        <v>433</v>
      </c>
      <c r="N1115" s="181" t="s">
        <v>475</v>
      </c>
      <c r="O1115" s="181" t="s">
        <v>571</v>
      </c>
      <c r="P1115" s="36">
        <v>120</v>
      </c>
      <c r="Q1115" s="435">
        <f>Q1116+Q1117+Q1118</f>
        <v>2044.4</v>
      </c>
      <c r="R1115" s="435">
        <v>2029.6</v>
      </c>
    </row>
    <row r="1116" spans="8:18" ht="18.75" hidden="1">
      <c r="H1116" s="232" t="s">
        <v>258</v>
      </c>
      <c r="I1116" s="187">
        <v>663</v>
      </c>
      <c r="J1116" s="185">
        <v>7</v>
      </c>
      <c r="K1116" s="185">
        <v>9</v>
      </c>
      <c r="L1116" s="191" t="s">
        <v>475</v>
      </c>
      <c r="M1116" s="186" t="s">
        <v>433</v>
      </c>
      <c r="N1116" s="186" t="s">
        <v>475</v>
      </c>
      <c r="O1116" s="186" t="s">
        <v>571</v>
      </c>
      <c r="P1116" s="187">
        <v>121</v>
      </c>
      <c r="Q1116" s="437">
        <v>1519.8</v>
      </c>
      <c r="R1116" s="435">
        <v>1519.8</v>
      </c>
    </row>
    <row r="1117" spans="8:18" ht="31.5" hidden="1">
      <c r="H1117" s="232" t="s">
        <v>557</v>
      </c>
      <c r="I1117" s="187">
        <v>663</v>
      </c>
      <c r="J1117" s="185">
        <v>7</v>
      </c>
      <c r="K1117" s="185">
        <v>9</v>
      </c>
      <c r="L1117" s="191" t="s">
        <v>475</v>
      </c>
      <c r="M1117" s="186" t="s">
        <v>433</v>
      </c>
      <c r="N1117" s="186" t="s">
        <v>475</v>
      </c>
      <c r="O1117" s="186" t="s">
        <v>571</v>
      </c>
      <c r="P1117" s="187">
        <v>122</v>
      </c>
      <c r="Q1117" s="437">
        <f>2+4.6+2.9</f>
        <v>9.5</v>
      </c>
      <c r="R1117" s="435">
        <f>2+4.6+2.9</f>
        <v>9.5</v>
      </c>
    </row>
    <row r="1118" spans="8:18" ht="31.5" hidden="1">
      <c r="H1118" s="232" t="s">
        <v>260</v>
      </c>
      <c r="I1118" s="187">
        <v>663</v>
      </c>
      <c r="J1118" s="185">
        <v>7</v>
      </c>
      <c r="K1118" s="185">
        <v>9</v>
      </c>
      <c r="L1118" s="191" t="s">
        <v>475</v>
      </c>
      <c r="M1118" s="186" t="s">
        <v>433</v>
      </c>
      <c r="N1118" s="186" t="s">
        <v>475</v>
      </c>
      <c r="O1118" s="186" t="s">
        <v>571</v>
      </c>
      <c r="P1118" s="187">
        <v>129</v>
      </c>
      <c r="Q1118" s="437">
        <v>515.1</v>
      </c>
      <c r="R1118" s="435">
        <v>500.1</v>
      </c>
    </row>
    <row r="1119" spans="8:18" ht="18.75">
      <c r="H1119" s="67" t="s">
        <v>611</v>
      </c>
      <c r="I1119" s="36">
        <v>663</v>
      </c>
      <c r="J1119" s="49">
        <v>7</v>
      </c>
      <c r="K1119" s="49">
        <v>9</v>
      </c>
      <c r="L1119" s="180" t="s">
        <v>475</v>
      </c>
      <c r="M1119" s="181" t="s">
        <v>433</v>
      </c>
      <c r="N1119" s="181" t="s">
        <v>475</v>
      </c>
      <c r="O1119" s="181" t="s">
        <v>571</v>
      </c>
      <c r="P1119" s="36">
        <v>240</v>
      </c>
      <c r="Q1119" s="435">
        <f>Q1120+Q1121</f>
        <v>185.7</v>
      </c>
      <c r="R1119" s="435">
        <v>169.9</v>
      </c>
    </row>
    <row r="1120" spans="8:18" ht="18.75" hidden="1">
      <c r="H1120" s="232" t="s">
        <v>554</v>
      </c>
      <c r="I1120" s="187">
        <v>663</v>
      </c>
      <c r="J1120" s="185">
        <v>7</v>
      </c>
      <c r="K1120" s="185">
        <v>9</v>
      </c>
      <c r="L1120" s="191" t="s">
        <v>475</v>
      </c>
      <c r="M1120" s="186" t="s">
        <v>433</v>
      </c>
      <c r="N1120" s="186" t="s">
        <v>475</v>
      </c>
      <c r="O1120" s="186" t="s">
        <v>571</v>
      </c>
      <c r="P1120" s="187">
        <v>242</v>
      </c>
      <c r="Q1120" s="437">
        <v>90.4</v>
      </c>
      <c r="R1120" s="435">
        <v>90.4</v>
      </c>
    </row>
    <row r="1121" spans="8:18" ht="18.75" hidden="1">
      <c r="H1121" s="232" t="s">
        <v>555</v>
      </c>
      <c r="I1121" s="187">
        <v>663</v>
      </c>
      <c r="J1121" s="185">
        <v>7</v>
      </c>
      <c r="K1121" s="185">
        <v>9</v>
      </c>
      <c r="L1121" s="191" t="s">
        <v>475</v>
      </c>
      <c r="M1121" s="186" t="s">
        <v>433</v>
      </c>
      <c r="N1121" s="186" t="s">
        <v>475</v>
      </c>
      <c r="O1121" s="186" t="s">
        <v>571</v>
      </c>
      <c r="P1121" s="187">
        <v>244</v>
      </c>
      <c r="Q1121" s="437">
        <v>95.3</v>
      </c>
      <c r="R1121" s="435">
        <v>79.5</v>
      </c>
    </row>
    <row r="1122" spans="8:18" ht="18.75">
      <c r="H1122" s="67" t="s">
        <v>612</v>
      </c>
      <c r="I1122" s="36">
        <v>663</v>
      </c>
      <c r="J1122" s="49">
        <v>7</v>
      </c>
      <c r="K1122" s="49">
        <v>9</v>
      </c>
      <c r="L1122" s="180" t="s">
        <v>475</v>
      </c>
      <c r="M1122" s="181" t="s">
        <v>433</v>
      </c>
      <c r="N1122" s="181" t="s">
        <v>475</v>
      </c>
      <c r="O1122" s="181" t="s">
        <v>571</v>
      </c>
      <c r="P1122" s="36">
        <v>850</v>
      </c>
      <c r="Q1122" s="435">
        <f>Q1123</f>
        <v>0.4</v>
      </c>
      <c r="R1122" s="435">
        <f>R1123</f>
        <v>0.4</v>
      </c>
    </row>
    <row r="1123" spans="8:18" ht="18.75" hidden="1">
      <c r="H1123" s="232" t="s">
        <v>569</v>
      </c>
      <c r="I1123" s="187">
        <v>663</v>
      </c>
      <c r="J1123" s="185">
        <v>7</v>
      </c>
      <c r="K1123" s="185">
        <v>9</v>
      </c>
      <c r="L1123" s="191" t="s">
        <v>475</v>
      </c>
      <c r="M1123" s="186" t="s">
        <v>433</v>
      </c>
      <c r="N1123" s="186" t="s">
        <v>475</v>
      </c>
      <c r="O1123" s="186" t="s">
        <v>571</v>
      </c>
      <c r="P1123" s="187">
        <v>853</v>
      </c>
      <c r="Q1123" s="437">
        <f>0.2+0.2</f>
        <v>0.4</v>
      </c>
      <c r="R1123" s="435">
        <f>0.2+0.2</f>
        <v>0.4</v>
      </c>
    </row>
    <row r="1124" spans="8:18" ht="47.25">
      <c r="H1124" s="66" t="s">
        <v>29</v>
      </c>
      <c r="I1124" s="36">
        <v>663</v>
      </c>
      <c r="J1124" s="49">
        <v>7</v>
      </c>
      <c r="K1124" s="49">
        <v>9</v>
      </c>
      <c r="L1124" s="180" t="s">
        <v>475</v>
      </c>
      <c r="M1124" s="181" t="s">
        <v>433</v>
      </c>
      <c r="N1124" s="181" t="s">
        <v>475</v>
      </c>
      <c r="O1124" s="181" t="s">
        <v>30</v>
      </c>
      <c r="P1124" s="36"/>
      <c r="Q1124" s="435">
        <v>35.7</v>
      </c>
      <c r="R1124" s="435">
        <v>35.7</v>
      </c>
    </row>
    <row r="1125" spans="8:18" ht="18.75">
      <c r="H1125" s="66" t="s">
        <v>396</v>
      </c>
      <c r="I1125" s="36">
        <v>663</v>
      </c>
      <c r="J1125" s="49">
        <v>7</v>
      </c>
      <c r="K1125" s="49">
        <v>9</v>
      </c>
      <c r="L1125" s="180" t="s">
        <v>475</v>
      </c>
      <c r="M1125" s="181" t="s">
        <v>433</v>
      </c>
      <c r="N1125" s="181" t="s">
        <v>475</v>
      </c>
      <c r="O1125" s="181" t="s">
        <v>30</v>
      </c>
      <c r="P1125" s="36">
        <v>120</v>
      </c>
      <c r="Q1125" s="435">
        <v>35.7</v>
      </c>
      <c r="R1125" s="435">
        <v>35.7</v>
      </c>
    </row>
    <row r="1126" spans="8:18" ht="18.75">
      <c r="H1126" s="66" t="s">
        <v>38</v>
      </c>
      <c r="I1126" s="36">
        <v>663</v>
      </c>
      <c r="J1126" s="49">
        <v>7</v>
      </c>
      <c r="K1126" s="49">
        <v>9</v>
      </c>
      <c r="L1126" s="180" t="s">
        <v>475</v>
      </c>
      <c r="M1126" s="181" t="s">
        <v>433</v>
      </c>
      <c r="N1126" s="181" t="s">
        <v>475</v>
      </c>
      <c r="O1126" s="181" t="s">
        <v>39</v>
      </c>
      <c r="P1126" s="36"/>
      <c r="Q1126" s="435">
        <f>Q1127</f>
        <v>289.20000000000005</v>
      </c>
      <c r="R1126" s="435">
        <f>R1127</f>
        <v>289.2</v>
      </c>
    </row>
    <row r="1127" spans="8:18" ht="18.75">
      <c r="H1127" s="66" t="s">
        <v>614</v>
      </c>
      <c r="I1127" s="36">
        <v>663</v>
      </c>
      <c r="J1127" s="49">
        <v>7</v>
      </c>
      <c r="K1127" s="49">
        <v>9</v>
      </c>
      <c r="L1127" s="180" t="s">
        <v>475</v>
      </c>
      <c r="M1127" s="181" t="s">
        <v>433</v>
      </c>
      <c r="N1127" s="181" t="s">
        <v>475</v>
      </c>
      <c r="O1127" s="181" t="s">
        <v>39</v>
      </c>
      <c r="P1127" s="36">
        <v>110</v>
      </c>
      <c r="Q1127" s="435">
        <f>280.6+8.6</f>
        <v>289.20000000000005</v>
      </c>
      <c r="R1127" s="435">
        <v>289.2</v>
      </c>
    </row>
    <row r="1128" spans="8:18" ht="33">
      <c r="H1128" s="397" t="s">
        <v>66</v>
      </c>
      <c r="I1128" s="36">
        <v>663</v>
      </c>
      <c r="J1128" s="49">
        <v>7</v>
      </c>
      <c r="K1128" s="49">
        <v>9</v>
      </c>
      <c r="L1128" s="180" t="s">
        <v>428</v>
      </c>
      <c r="M1128" s="181" t="s">
        <v>433</v>
      </c>
      <c r="N1128" s="181" t="s">
        <v>463</v>
      </c>
      <c r="O1128" s="181" t="s">
        <v>513</v>
      </c>
      <c r="P1128" s="36"/>
      <c r="Q1128" s="435">
        <f aca="true" t="shared" si="22" ref="Q1128:R1130">Q1129</f>
        <v>10</v>
      </c>
      <c r="R1128" s="435">
        <f t="shared" si="22"/>
        <v>10</v>
      </c>
    </row>
    <row r="1129" spans="8:18" ht="47.25">
      <c r="H1129" s="66" t="s">
        <v>68</v>
      </c>
      <c r="I1129" s="36">
        <v>663</v>
      </c>
      <c r="J1129" s="49">
        <v>7</v>
      </c>
      <c r="K1129" s="49">
        <v>9</v>
      </c>
      <c r="L1129" s="180" t="s">
        <v>428</v>
      </c>
      <c r="M1129" s="181" t="s">
        <v>433</v>
      </c>
      <c r="N1129" s="181" t="s">
        <v>472</v>
      </c>
      <c r="O1129" s="181" t="s">
        <v>513</v>
      </c>
      <c r="P1129" s="36"/>
      <c r="Q1129" s="435">
        <f t="shared" si="22"/>
        <v>10</v>
      </c>
      <c r="R1129" s="435">
        <f t="shared" si="22"/>
        <v>10</v>
      </c>
    </row>
    <row r="1130" spans="8:18" ht="18.75">
      <c r="H1130" s="66" t="s">
        <v>46</v>
      </c>
      <c r="I1130" s="36">
        <v>663</v>
      </c>
      <c r="J1130" s="49">
        <v>7</v>
      </c>
      <c r="K1130" s="49">
        <v>9</v>
      </c>
      <c r="L1130" s="180" t="s">
        <v>428</v>
      </c>
      <c r="M1130" s="181" t="s">
        <v>433</v>
      </c>
      <c r="N1130" s="181" t="s">
        <v>472</v>
      </c>
      <c r="O1130" s="181" t="s">
        <v>47</v>
      </c>
      <c r="P1130" s="36"/>
      <c r="Q1130" s="435">
        <f t="shared" si="22"/>
        <v>10</v>
      </c>
      <c r="R1130" s="435">
        <f t="shared" si="22"/>
        <v>10</v>
      </c>
    </row>
    <row r="1131" spans="8:18" ht="18.75">
      <c r="H1131" s="67" t="s">
        <v>611</v>
      </c>
      <c r="I1131" s="36">
        <v>663</v>
      </c>
      <c r="J1131" s="49">
        <v>7</v>
      </c>
      <c r="K1131" s="49">
        <v>9</v>
      </c>
      <c r="L1131" s="180" t="s">
        <v>428</v>
      </c>
      <c r="M1131" s="181" t="s">
        <v>433</v>
      </c>
      <c r="N1131" s="181" t="s">
        <v>472</v>
      </c>
      <c r="O1131" s="181" t="s">
        <v>47</v>
      </c>
      <c r="P1131" s="36">
        <v>240</v>
      </c>
      <c r="Q1131" s="435">
        <v>10</v>
      </c>
      <c r="R1131" s="435">
        <v>10</v>
      </c>
    </row>
    <row r="1132" spans="8:18" ht="31.5">
      <c r="H1132" s="37" t="s">
        <v>851</v>
      </c>
      <c r="I1132" s="36">
        <v>663</v>
      </c>
      <c r="J1132" s="49">
        <v>7</v>
      </c>
      <c r="K1132" s="49">
        <v>9</v>
      </c>
      <c r="L1132" s="180" t="s">
        <v>478</v>
      </c>
      <c r="M1132" s="181" t="s">
        <v>433</v>
      </c>
      <c r="N1132" s="181" t="s">
        <v>463</v>
      </c>
      <c r="O1132" s="181" t="s">
        <v>513</v>
      </c>
      <c r="P1132" s="31"/>
      <c r="Q1132" s="440">
        <f>Q1144+Q1138+Q1147+Q1133</f>
        <v>15</v>
      </c>
      <c r="R1132" s="440">
        <f>R1144+R1138+R1147+R1133</f>
        <v>15</v>
      </c>
    </row>
    <row r="1133" spans="8:18" ht="18.75">
      <c r="H1133" s="37" t="s">
        <v>391</v>
      </c>
      <c r="I1133" s="36">
        <v>663</v>
      </c>
      <c r="J1133" s="49">
        <v>7</v>
      </c>
      <c r="K1133" s="49">
        <v>9</v>
      </c>
      <c r="L1133" s="180" t="s">
        <v>478</v>
      </c>
      <c r="M1133" s="181" t="s">
        <v>436</v>
      </c>
      <c r="N1133" s="181" t="s">
        <v>463</v>
      </c>
      <c r="O1133" s="181" t="s">
        <v>513</v>
      </c>
      <c r="P1133" s="31"/>
      <c r="Q1133" s="440">
        <f aca="true" t="shared" si="23" ref="Q1133:R1135">Q1134</f>
        <v>15</v>
      </c>
      <c r="R1133" s="440">
        <f t="shared" si="23"/>
        <v>15</v>
      </c>
    </row>
    <row r="1134" spans="8:18" ht="47.25">
      <c r="H1134" s="37" t="s">
        <v>45</v>
      </c>
      <c r="I1134" s="36">
        <v>663</v>
      </c>
      <c r="J1134" s="49">
        <v>7</v>
      </c>
      <c r="K1134" s="49">
        <v>9</v>
      </c>
      <c r="L1134" s="180" t="s">
        <v>478</v>
      </c>
      <c r="M1134" s="181" t="s">
        <v>436</v>
      </c>
      <c r="N1134" s="181" t="s">
        <v>472</v>
      </c>
      <c r="O1134" s="181" t="s">
        <v>513</v>
      </c>
      <c r="P1134" s="31"/>
      <c r="Q1134" s="440">
        <f t="shared" si="23"/>
        <v>15</v>
      </c>
      <c r="R1134" s="440">
        <f t="shared" si="23"/>
        <v>15</v>
      </c>
    </row>
    <row r="1135" spans="8:18" ht="18.75">
      <c r="H1135" s="37" t="s">
        <v>46</v>
      </c>
      <c r="I1135" s="36">
        <v>663</v>
      </c>
      <c r="J1135" s="49">
        <v>7</v>
      </c>
      <c r="K1135" s="49">
        <v>9</v>
      </c>
      <c r="L1135" s="180" t="s">
        <v>478</v>
      </c>
      <c r="M1135" s="181" t="s">
        <v>436</v>
      </c>
      <c r="N1135" s="181" t="s">
        <v>472</v>
      </c>
      <c r="O1135" s="181" t="s">
        <v>47</v>
      </c>
      <c r="P1135" s="31"/>
      <c r="Q1135" s="440">
        <f t="shared" si="23"/>
        <v>15</v>
      </c>
      <c r="R1135" s="440">
        <f t="shared" si="23"/>
        <v>15</v>
      </c>
    </row>
    <row r="1136" spans="8:18" ht="18.75">
      <c r="H1136" s="37" t="s">
        <v>611</v>
      </c>
      <c r="I1136" s="36">
        <v>663</v>
      </c>
      <c r="J1136" s="49">
        <v>7</v>
      </c>
      <c r="K1136" s="49">
        <v>9</v>
      </c>
      <c r="L1136" s="180" t="s">
        <v>478</v>
      </c>
      <c r="M1136" s="181" t="s">
        <v>436</v>
      </c>
      <c r="N1136" s="181" t="s">
        <v>472</v>
      </c>
      <c r="O1136" s="181" t="s">
        <v>47</v>
      </c>
      <c r="P1136" s="31">
        <v>240</v>
      </c>
      <c r="Q1136" s="440">
        <v>15</v>
      </c>
      <c r="R1136" s="440">
        <v>15</v>
      </c>
    </row>
    <row r="1137" spans="8:18" ht="18.75" hidden="1">
      <c r="H1137" s="66" t="s">
        <v>103</v>
      </c>
      <c r="I1137" s="36">
        <v>663</v>
      </c>
      <c r="J1137" s="49">
        <v>7</v>
      </c>
      <c r="K1137" s="49">
        <v>9</v>
      </c>
      <c r="L1137" s="180" t="s">
        <v>460</v>
      </c>
      <c r="M1137" s="181" t="s">
        <v>433</v>
      </c>
      <c r="N1137" s="181" t="s">
        <v>463</v>
      </c>
      <c r="O1137" s="181" t="s">
        <v>513</v>
      </c>
      <c r="P1137" s="36"/>
      <c r="Q1137" s="435">
        <f>Q1138+Q1141+Q1144+Q1146+Q1148</f>
        <v>0</v>
      </c>
      <c r="R1137" s="435">
        <f>R1138+R1141+R1144+R1146+R1148</f>
        <v>0</v>
      </c>
    </row>
    <row r="1138" spans="8:18" ht="18.75" hidden="1">
      <c r="H1138" s="66" t="s">
        <v>396</v>
      </c>
      <c r="I1138" s="36">
        <v>663</v>
      </c>
      <c r="J1138" s="49">
        <v>7</v>
      </c>
      <c r="K1138" s="49">
        <v>9</v>
      </c>
      <c r="L1138" s="180" t="s">
        <v>460</v>
      </c>
      <c r="M1138" s="181" t="s">
        <v>433</v>
      </c>
      <c r="N1138" s="181" t="s">
        <v>463</v>
      </c>
      <c r="O1138" s="181" t="s">
        <v>571</v>
      </c>
      <c r="P1138" s="36"/>
      <c r="Q1138" s="435">
        <f>Q1139+Q1140</f>
        <v>0</v>
      </c>
      <c r="R1138" s="435">
        <f>R1139+R1140</f>
        <v>0</v>
      </c>
    </row>
    <row r="1139" spans="8:18" ht="18.75" hidden="1">
      <c r="H1139" s="66" t="s">
        <v>396</v>
      </c>
      <c r="I1139" s="36">
        <v>663</v>
      </c>
      <c r="J1139" s="49">
        <v>7</v>
      </c>
      <c r="K1139" s="49">
        <v>9</v>
      </c>
      <c r="L1139" s="180" t="s">
        <v>460</v>
      </c>
      <c r="M1139" s="181" t="s">
        <v>433</v>
      </c>
      <c r="N1139" s="181" t="s">
        <v>463</v>
      </c>
      <c r="O1139" s="181" t="s">
        <v>571</v>
      </c>
      <c r="P1139" s="36">
        <v>120</v>
      </c>
      <c r="Q1139" s="435">
        <v>0</v>
      </c>
      <c r="R1139" s="435">
        <v>0</v>
      </c>
    </row>
    <row r="1140" spans="8:18" ht="18.75" hidden="1">
      <c r="H1140" s="66" t="s">
        <v>611</v>
      </c>
      <c r="I1140" s="36">
        <v>663</v>
      </c>
      <c r="J1140" s="49">
        <v>7</v>
      </c>
      <c r="K1140" s="49">
        <v>9</v>
      </c>
      <c r="L1140" s="180" t="s">
        <v>460</v>
      </c>
      <c r="M1140" s="181" t="s">
        <v>433</v>
      </c>
      <c r="N1140" s="181" t="s">
        <v>463</v>
      </c>
      <c r="O1140" s="181" t="s">
        <v>571</v>
      </c>
      <c r="P1140" s="36">
        <v>240</v>
      </c>
      <c r="Q1140" s="435">
        <v>0</v>
      </c>
      <c r="R1140" s="435">
        <v>0</v>
      </c>
    </row>
    <row r="1141" spans="8:18" ht="47.25" hidden="1">
      <c r="H1141" s="66" t="s">
        <v>337</v>
      </c>
      <c r="I1141" s="36">
        <v>663</v>
      </c>
      <c r="J1141" s="49">
        <v>7</v>
      </c>
      <c r="K1141" s="49">
        <v>9</v>
      </c>
      <c r="L1141" s="180" t="s">
        <v>460</v>
      </c>
      <c r="M1141" s="181" t="s">
        <v>433</v>
      </c>
      <c r="N1141" s="181" t="s">
        <v>463</v>
      </c>
      <c r="O1141" s="181" t="s">
        <v>183</v>
      </c>
      <c r="P1141" s="36"/>
      <c r="Q1141" s="435">
        <f>Q1142+Q1143</f>
        <v>0</v>
      </c>
      <c r="R1141" s="435">
        <f>R1142+R1143</f>
        <v>0</v>
      </c>
    </row>
    <row r="1142" spans="8:18" ht="18.75" hidden="1">
      <c r="H1142" s="66" t="s">
        <v>614</v>
      </c>
      <c r="I1142" s="36">
        <v>663</v>
      </c>
      <c r="J1142" s="49">
        <v>7</v>
      </c>
      <c r="K1142" s="49">
        <v>9</v>
      </c>
      <c r="L1142" s="180" t="s">
        <v>460</v>
      </c>
      <c r="M1142" s="181" t="s">
        <v>433</v>
      </c>
      <c r="N1142" s="181" t="s">
        <v>463</v>
      </c>
      <c r="O1142" s="181" t="s">
        <v>183</v>
      </c>
      <c r="P1142" s="36">
        <v>110</v>
      </c>
      <c r="Q1142" s="435">
        <v>0</v>
      </c>
      <c r="R1142" s="435">
        <v>0</v>
      </c>
    </row>
    <row r="1143" spans="8:18" ht="18.75" hidden="1">
      <c r="H1143" s="66" t="s">
        <v>611</v>
      </c>
      <c r="I1143" s="36">
        <v>663</v>
      </c>
      <c r="J1143" s="49">
        <v>7</v>
      </c>
      <c r="K1143" s="49">
        <v>9</v>
      </c>
      <c r="L1143" s="180" t="s">
        <v>460</v>
      </c>
      <c r="M1143" s="181" t="s">
        <v>433</v>
      </c>
      <c r="N1143" s="181" t="s">
        <v>463</v>
      </c>
      <c r="O1143" s="181" t="s">
        <v>183</v>
      </c>
      <c r="P1143" s="36">
        <v>240</v>
      </c>
      <c r="Q1143" s="435">
        <v>0</v>
      </c>
      <c r="R1143" s="435">
        <v>0</v>
      </c>
    </row>
    <row r="1144" spans="8:18" ht="31.5" hidden="1">
      <c r="H1144" s="66" t="s">
        <v>113</v>
      </c>
      <c r="I1144" s="36">
        <v>663</v>
      </c>
      <c r="J1144" s="49">
        <v>7</v>
      </c>
      <c r="K1144" s="49">
        <v>9</v>
      </c>
      <c r="L1144" s="180" t="s">
        <v>460</v>
      </c>
      <c r="M1144" s="181" t="s">
        <v>433</v>
      </c>
      <c r="N1144" s="181" t="s">
        <v>463</v>
      </c>
      <c r="O1144" s="181" t="s">
        <v>114</v>
      </c>
      <c r="P1144" s="36"/>
      <c r="Q1144" s="435">
        <f>Q1145</f>
        <v>0</v>
      </c>
      <c r="R1144" s="435">
        <f>R1145</f>
        <v>0</v>
      </c>
    </row>
    <row r="1145" spans="8:18" ht="18.75" hidden="1">
      <c r="H1145" s="66" t="s">
        <v>611</v>
      </c>
      <c r="I1145" s="36">
        <v>663</v>
      </c>
      <c r="J1145" s="49">
        <v>7</v>
      </c>
      <c r="K1145" s="49">
        <v>9</v>
      </c>
      <c r="L1145" s="180" t="s">
        <v>460</v>
      </c>
      <c r="M1145" s="181" t="s">
        <v>433</v>
      </c>
      <c r="N1145" s="181" t="s">
        <v>463</v>
      </c>
      <c r="O1145" s="181" t="s">
        <v>114</v>
      </c>
      <c r="P1145" s="36">
        <v>240</v>
      </c>
      <c r="Q1145" s="435">
        <v>0</v>
      </c>
      <c r="R1145" s="435">
        <v>0</v>
      </c>
    </row>
    <row r="1146" spans="8:18" ht="18.75" hidden="1">
      <c r="H1146" s="66" t="s">
        <v>38</v>
      </c>
      <c r="I1146" s="36">
        <v>663</v>
      </c>
      <c r="J1146" s="49">
        <v>7</v>
      </c>
      <c r="K1146" s="49">
        <v>9</v>
      </c>
      <c r="L1146" s="180" t="s">
        <v>460</v>
      </c>
      <c r="M1146" s="181" t="s">
        <v>433</v>
      </c>
      <c r="N1146" s="181" t="s">
        <v>463</v>
      </c>
      <c r="O1146" s="181" t="s">
        <v>39</v>
      </c>
      <c r="P1146" s="36"/>
      <c r="Q1146" s="435">
        <f>Q1147</f>
        <v>0</v>
      </c>
      <c r="R1146" s="435">
        <f>R1147</f>
        <v>0</v>
      </c>
    </row>
    <row r="1147" spans="8:18" ht="18.75" hidden="1">
      <c r="H1147" s="66" t="s">
        <v>614</v>
      </c>
      <c r="I1147" s="36">
        <v>663</v>
      </c>
      <c r="J1147" s="49">
        <v>7</v>
      </c>
      <c r="K1147" s="49">
        <v>9</v>
      </c>
      <c r="L1147" s="180" t="s">
        <v>460</v>
      </c>
      <c r="M1147" s="181" t="s">
        <v>433</v>
      </c>
      <c r="N1147" s="181" t="s">
        <v>463</v>
      </c>
      <c r="O1147" s="181" t="s">
        <v>39</v>
      </c>
      <c r="P1147" s="36">
        <v>110</v>
      </c>
      <c r="Q1147" s="435">
        <v>0</v>
      </c>
      <c r="R1147" s="435">
        <v>0</v>
      </c>
    </row>
    <row r="1148" spans="8:18" ht="47.25" hidden="1">
      <c r="H1148" s="66" t="s">
        <v>229</v>
      </c>
      <c r="I1148" s="36">
        <v>663</v>
      </c>
      <c r="J1148" s="49">
        <v>7</v>
      </c>
      <c r="K1148" s="49">
        <v>9</v>
      </c>
      <c r="L1148" s="180" t="s">
        <v>460</v>
      </c>
      <c r="M1148" s="181" t="s">
        <v>433</v>
      </c>
      <c r="N1148" s="181" t="s">
        <v>463</v>
      </c>
      <c r="O1148" s="181" t="s">
        <v>228</v>
      </c>
      <c r="P1148" s="36"/>
      <c r="Q1148" s="435">
        <f>Q1149</f>
        <v>0</v>
      </c>
      <c r="R1148" s="435">
        <f>R1149</f>
        <v>0</v>
      </c>
    </row>
    <row r="1149" spans="8:18" ht="18.75" hidden="1">
      <c r="H1149" s="66" t="s">
        <v>617</v>
      </c>
      <c r="I1149" s="36">
        <v>663</v>
      </c>
      <c r="J1149" s="49">
        <v>7</v>
      </c>
      <c r="K1149" s="49">
        <v>9</v>
      </c>
      <c r="L1149" s="180" t="s">
        <v>460</v>
      </c>
      <c r="M1149" s="181" t="s">
        <v>433</v>
      </c>
      <c r="N1149" s="181" t="s">
        <v>463</v>
      </c>
      <c r="O1149" s="181" t="s">
        <v>228</v>
      </c>
      <c r="P1149" s="36">
        <v>320</v>
      </c>
      <c r="Q1149" s="435">
        <v>0</v>
      </c>
      <c r="R1149" s="435">
        <v>0</v>
      </c>
    </row>
    <row r="1150" spans="8:18" ht="19.5">
      <c r="H1150" s="267" t="s">
        <v>406</v>
      </c>
      <c r="I1150" s="268">
        <v>663</v>
      </c>
      <c r="J1150" s="269">
        <v>10</v>
      </c>
      <c r="K1150" s="269"/>
      <c r="L1150" s="270"/>
      <c r="M1150" s="271"/>
      <c r="N1150" s="271"/>
      <c r="O1150" s="271"/>
      <c r="P1150" s="268"/>
      <c r="Q1150" s="433">
        <f>Q1151</f>
        <v>3266.1</v>
      </c>
      <c r="R1150" s="433">
        <f>R1151</f>
        <v>3266.1</v>
      </c>
    </row>
    <row r="1151" spans="8:18" ht="19.5">
      <c r="H1151" s="267" t="s">
        <v>330</v>
      </c>
      <c r="I1151" s="268">
        <v>663</v>
      </c>
      <c r="J1151" s="269">
        <v>10</v>
      </c>
      <c r="K1151" s="269">
        <v>4</v>
      </c>
      <c r="L1151" s="270" t="s">
        <v>397</v>
      </c>
      <c r="M1151" s="271" t="s">
        <v>397</v>
      </c>
      <c r="N1151" s="271"/>
      <c r="O1151" s="271" t="s">
        <v>397</v>
      </c>
      <c r="P1151" s="268" t="s">
        <v>397</v>
      </c>
      <c r="Q1151" s="433">
        <f>Q1152+Q1157</f>
        <v>3266.1</v>
      </c>
      <c r="R1151" s="433">
        <f>R1152+R1157</f>
        <v>3266.1</v>
      </c>
    </row>
    <row r="1152" spans="8:18" ht="31.5">
      <c r="H1152" s="37" t="s">
        <v>893</v>
      </c>
      <c r="I1152" s="36">
        <v>663</v>
      </c>
      <c r="J1152" s="49">
        <v>10</v>
      </c>
      <c r="K1152" s="49">
        <v>4</v>
      </c>
      <c r="L1152" s="180" t="s">
        <v>475</v>
      </c>
      <c r="M1152" s="181" t="s">
        <v>433</v>
      </c>
      <c r="N1152" s="181" t="s">
        <v>463</v>
      </c>
      <c r="O1152" s="181" t="s">
        <v>513</v>
      </c>
      <c r="P1152" s="36" t="s">
        <v>397</v>
      </c>
      <c r="Q1152" s="435">
        <f>Q1153</f>
        <v>3266.1</v>
      </c>
      <c r="R1152" s="435">
        <f>R1153</f>
        <v>3266.1</v>
      </c>
    </row>
    <row r="1153" spans="8:18" ht="18.75">
      <c r="H1153" s="69" t="s">
        <v>237</v>
      </c>
      <c r="I1153" s="36">
        <v>663</v>
      </c>
      <c r="J1153" s="49">
        <v>10</v>
      </c>
      <c r="K1153" s="49">
        <v>4</v>
      </c>
      <c r="L1153" s="180" t="s">
        <v>475</v>
      </c>
      <c r="M1153" s="181" t="s">
        <v>433</v>
      </c>
      <c r="N1153" s="181" t="s">
        <v>435</v>
      </c>
      <c r="O1153" s="181" t="s">
        <v>513</v>
      </c>
      <c r="P1153" s="36"/>
      <c r="Q1153" s="435">
        <f>Q1154</f>
        <v>3266.1</v>
      </c>
      <c r="R1153" s="435">
        <f>R1154</f>
        <v>3266.1</v>
      </c>
    </row>
    <row r="1154" spans="8:18" ht="47.25">
      <c r="H1154" s="51" t="s">
        <v>229</v>
      </c>
      <c r="I1154" s="36">
        <v>663</v>
      </c>
      <c r="J1154" s="32">
        <v>10</v>
      </c>
      <c r="K1154" s="49">
        <v>4</v>
      </c>
      <c r="L1154" s="180" t="s">
        <v>475</v>
      </c>
      <c r="M1154" s="181" t="s">
        <v>433</v>
      </c>
      <c r="N1154" s="181" t="s">
        <v>435</v>
      </c>
      <c r="O1154" s="181" t="s">
        <v>228</v>
      </c>
      <c r="P1154" s="36"/>
      <c r="Q1154" s="435">
        <f>Q1156</f>
        <v>3266.1</v>
      </c>
      <c r="R1154" s="435">
        <f>R1156</f>
        <v>3266.1</v>
      </c>
    </row>
    <row r="1155" spans="8:18" ht="18.75">
      <c r="H1155" s="65" t="s">
        <v>617</v>
      </c>
      <c r="I1155" s="36">
        <v>663</v>
      </c>
      <c r="J1155" s="32">
        <v>10</v>
      </c>
      <c r="K1155" s="49">
        <v>4</v>
      </c>
      <c r="L1155" s="180" t="s">
        <v>475</v>
      </c>
      <c r="M1155" s="181" t="s">
        <v>433</v>
      </c>
      <c r="N1155" s="181" t="s">
        <v>435</v>
      </c>
      <c r="O1155" s="181" t="s">
        <v>228</v>
      </c>
      <c r="P1155" s="36">
        <v>320</v>
      </c>
      <c r="Q1155" s="435">
        <f>Q1156</f>
        <v>3266.1</v>
      </c>
      <c r="R1155" s="435">
        <f>R1156</f>
        <v>3266.1</v>
      </c>
    </row>
    <row r="1156" spans="8:18" ht="18.75" hidden="1">
      <c r="H1156" s="189" t="s">
        <v>558</v>
      </c>
      <c r="I1156" s="183">
        <v>663</v>
      </c>
      <c r="J1156" s="194">
        <v>10</v>
      </c>
      <c r="K1156" s="185">
        <v>4</v>
      </c>
      <c r="L1156" s="185">
        <v>6</v>
      </c>
      <c r="M1156" s="186" t="s">
        <v>433</v>
      </c>
      <c r="N1156" s="186" t="s">
        <v>435</v>
      </c>
      <c r="O1156" s="186" t="s">
        <v>228</v>
      </c>
      <c r="P1156" s="183">
        <v>320</v>
      </c>
      <c r="Q1156" s="437">
        <v>3266.1</v>
      </c>
      <c r="R1156" s="435">
        <v>3266.1</v>
      </c>
    </row>
    <row r="1157" spans="8:18" ht="47.25" hidden="1">
      <c r="H1157" s="37" t="s">
        <v>229</v>
      </c>
      <c r="I1157" s="36">
        <v>663</v>
      </c>
      <c r="J1157" s="32">
        <v>10</v>
      </c>
      <c r="K1157" s="49">
        <v>4</v>
      </c>
      <c r="L1157" s="49">
        <v>91</v>
      </c>
      <c r="M1157" s="181" t="s">
        <v>433</v>
      </c>
      <c r="N1157" s="181" t="s">
        <v>463</v>
      </c>
      <c r="O1157" s="181" t="s">
        <v>228</v>
      </c>
      <c r="P1157" s="36"/>
      <c r="Q1157" s="435">
        <f>Q1158</f>
        <v>0</v>
      </c>
      <c r="R1157" s="435">
        <f>R1158</f>
        <v>0</v>
      </c>
    </row>
    <row r="1158" spans="8:18" ht="18.75" hidden="1">
      <c r="H1158" s="37" t="s">
        <v>617</v>
      </c>
      <c r="I1158" s="36">
        <v>663</v>
      </c>
      <c r="J1158" s="32">
        <v>10</v>
      </c>
      <c r="K1158" s="49">
        <v>4</v>
      </c>
      <c r="L1158" s="49">
        <v>91</v>
      </c>
      <c r="M1158" s="181" t="s">
        <v>433</v>
      </c>
      <c r="N1158" s="181" t="s">
        <v>463</v>
      </c>
      <c r="O1158" s="181" t="s">
        <v>228</v>
      </c>
      <c r="P1158" s="36">
        <v>320</v>
      </c>
      <c r="Q1158" s="435">
        <v>0</v>
      </c>
      <c r="R1158" s="435">
        <v>0</v>
      </c>
    </row>
    <row r="1159" spans="8:18" ht="18.75">
      <c r="H1159" s="106" t="s">
        <v>422</v>
      </c>
      <c r="I1159" s="42">
        <v>664</v>
      </c>
      <c r="J1159" s="46" t="s">
        <v>397</v>
      </c>
      <c r="K1159" s="46" t="s">
        <v>397</v>
      </c>
      <c r="L1159" s="265" t="s">
        <v>397</v>
      </c>
      <c r="M1159" s="266" t="s">
        <v>397</v>
      </c>
      <c r="N1159" s="266"/>
      <c r="O1159" s="266"/>
      <c r="P1159" s="42" t="s">
        <v>397</v>
      </c>
      <c r="Q1159" s="432">
        <f>Q1160+Q1202+Q1208</f>
        <v>11723.599999999999</v>
      </c>
      <c r="R1159" s="432">
        <f>R1160+R1202+R1208</f>
        <v>11032.1</v>
      </c>
    </row>
    <row r="1160" spans="8:18" ht="19.5">
      <c r="H1160" s="267" t="s">
        <v>401</v>
      </c>
      <c r="I1160" s="268">
        <v>664</v>
      </c>
      <c r="J1160" s="269">
        <v>1</v>
      </c>
      <c r="K1160" s="269">
        <v>0</v>
      </c>
      <c r="L1160" s="270" t="s">
        <v>397</v>
      </c>
      <c r="M1160" s="271" t="s">
        <v>397</v>
      </c>
      <c r="N1160" s="271"/>
      <c r="O1160" s="271" t="s">
        <v>397</v>
      </c>
      <c r="P1160" s="268" t="s">
        <v>397</v>
      </c>
      <c r="Q1160" s="433">
        <f>Q1161</f>
        <v>4743.599999999999</v>
      </c>
      <c r="R1160" s="433">
        <f>R1161</f>
        <v>4258.1</v>
      </c>
    </row>
    <row r="1161" spans="8:18" ht="19.5">
      <c r="H1161" s="267" t="s">
        <v>400</v>
      </c>
      <c r="I1161" s="268">
        <v>664</v>
      </c>
      <c r="J1161" s="269">
        <v>1</v>
      </c>
      <c r="K1161" s="269">
        <v>13</v>
      </c>
      <c r="L1161" s="270" t="s">
        <v>397</v>
      </c>
      <c r="M1161" s="271" t="s">
        <v>397</v>
      </c>
      <c r="N1161" s="271"/>
      <c r="O1161" s="271" t="s">
        <v>397</v>
      </c>
      <c r="P1161" s="268" t="s">
        <v>397</v>
      </c>
      <c r="Q1161" s="433">
        <f>Q1174+Q1191+Q1162+Q1168+Q1189</f>
        <v>4743.599999999999</v>
      </c>
      <c r="R1161" s="433">
        <f>R1174+R1191+R1162+R1168+R1189</f>
        <v>4258.1</v>
      </c>
    </row>
    <row r="1162" spans="8:18" ht="47.25">
      <c r="H1162" s="37" t="s">
        <v>687</v>
      </c>
      <c r="I1162" s="36">
        <v>664</v>
      </c>
      <c r="J1162" s="49">
        <v>1</v>
      </c>
      <c r="K1162" s="49">
        <v>13</v>
      </c>
      <c r="L1162" s="180" t="s">
        <v>460</v>
      </c>
      <c r="M1162" s="181" t="s">
        <v>433</v>
      </c>
      <c r="N1162" s="181" t="s">
        <v>463</v>
      </c>
      <c r="O1162" s="181" t="s">
        <v>689</v>
      </c>
      <c r="P1162" s="36"/>
      <c r="Q1162" s="435">
        <f>Q1163+Q1166</f>
        <v>353.6</v>
      </c>
      <c r="R1162" s="435">
        <f>R1163+R1166</f>
        <v>286.6</v>
      </c>
    </row>
    <row r="1163" spans="8:18" ht="18.75">
      <c r="H1163" s="37" t="s">
        <v>396</v>
      </c>
      <c r="I1163" s="36">
        <v>664</v>
      </c>
      <c r="J1163" s="49">
        <v>1</v>
      </c>
      <c r="K1163" s="49">
        <v>13</v>
      </c>
      <c r="L1163" s="180" t="s">
        <v>460</v>
      </c>
      <c r="M1163" s="181" t="s">
        <v>433</v>
      </c>
      <c r="N1163" s="181" t="s">
        <v>463</v>
      </c>
      <c r="O1163" s="181" t="s">
        <v>689</v>
      </c>
      <c r="P1163" s="36">
        <v>120</v>
      </c>
      <c r="Q1163" s="435">
        <f>Q1164+Q1165</f>
        <v>341.5</v>
      </c>
      <c r="R1163" s="435">
        <v>274.5</v>
      </c>
    </row>
    <row r="1164" spans="8:18" ht="18.75" hidden="1">
      <c r="H1164" s="189"/>
      <c r="I1164" s="187"/>
      <c r="J1164" s="185"/>
      <c r="K1164" s="185"/>
      <c r="L1164" s="191"/>
      <c r="M1164" s="186"/>
      <c r="N1164" s="186"/>
      <c r="O1164" s="186"/>
      <c r="P1164" s="187">
        <v>121</v>
      </c>
      <c r="Q1164" s="437">
        <v>262.3</v>
      </c>
      <c r="R1164" s="435">
        <v>262.3</v>
      </c>
    </row>
    <row r="1165" spans="8:18" ht="18.75" hidden="1">
      <c r="H1165" s="189"/>
      <c r="I1165" s="187"/>
      <c r="J1165" s="185"/>
      <c r="K1165" s="185"/>
      <c r="L1165" s="191"/>
      <c r="M1165" s="186"/>
      <c r="N1165" s="186"/>
      <c r="O1165" s="186"/>
      <c r="P1165" s="187">
        <v>129</v>
      </c>
      <c r="Q1165" s="437">
        <v>79.2</v>
      </c>
      <c r="R1165" s="435">
        <v>12.2</v>
      </c>
    </row>
    <row r="1166" spans="8:18" ht="18.75">
      <c r="H1166" s="37" t="s">
        <v>611</v>
      </c>
      <c r="I1166" s="36">
        <v>664</v>
      </c>
      <c r="J1166" s="49">
        <v>1</v>
      </c>
      <c r="K1166" s="49">
        <v>13</v>
      </c>
      <c r="L1166" s="180" t="s">
        <v>460</v>
      </c>
      <c r="M1166" s="181" t="s">
        <v>433</v>
      </c>
      <c r="N1166" s="181" t="s">
        <v>463</v>
      </c>
      <c r="O1166" s="181" t="s">
        <v>689</v>
      </c>
      <c r="P1166" s="36">
        <v>240</v>
      </c>
      <c r="Q1166" s="435">
        <f>Q1167</f>
        <v>12.1</v>
      </c>
      <c r="R1166" s="435">
        <f>R1167</f>
        <v>12.1</v>
      </c>
    </row>
    <row r="1167" spans="8:18" ht="18.75" hidden="1">
      <c r="H1167" s="189"/>
      <c r="I1167" s="187"/>
      <c r="J1167" s="185"/>
      <c r="K1167" s="185"/>
      <c r="L1167" s="191"/>
      <c r="M1167" s="186"/>
      <c r="N1167" s="186"/>
      <c r="O1167" s="186"/>
      <c r="P1167" s="187">
        <v>244</v>
      </c>
      <c r="Q1167" s="437">
        <v>12.1</v>
      </c>
      <c r="R1167" s="435">
        <v>12.1</v>
      </c>
    </row>
    <row r="1168" spans="8:18" ht="18.75">
      <c r="H1168" s="37" t="s">
        <v>688</v>
      </c>
      <c r="I1168" s="36">
        <v>664</v>
      </c>
      <c r="J1168" s="49">
        <v>1</v>
      </c>
      <c r="K1168" s="49">
        <v>13</v>
      </c>
      <c r="L1168" s="180" t="s">
        <v>460</v>
      </c>
      <c r="M1168" s="181" t="s">
        <v>433</v>
      </c>
      <c r="N1168" s="181" t="s">
        <v>463</v>
      </c>
      <c r="O1168" s="181" t="s">
        <v>690</v>
      </c>
      <c r="P1168" s="36"/>
      <c r="Q1168" s="435">
        <f>Q1169+Q1172</f>
        <v>398.9</v>
      </c>
      <c r="R1168" s="435">
        <f>R1169+R1172</f>
        <v>274.3</v>
      </c>
    </row>
    <row r="1169" spans="8:18" ht="18.75">
      <c r="H1169" s="37" t="s">
        <v>396</v>
      </c>
      <c r="I1169" s="36">
        <v>664</v>
      </c>
      <c r="J1169" s="49">
        <v>1</v>
      </c>
      <c r="K1169" s="49">
        <v>13</v>
      </c>
      <c r="L1169" s="180" t="s">
        <v>460</v>
      </c>
      <c r="M1169" s="181" t="s">
        <v>433</v>
      </c>
      <c r="N1169" s="181" t="s">
        <v>463</v>
      </c>
      <c r="O1169" s="181" t="s">
        <v>690</v>
      </c>
      <c r="P1169" s="36">
        <v>120</v>
      </c>
      <c r="Q1169" s="435">
        <f>Q1170+Q1171</f>
        <v>390.4</v>
      </c>
      <c r="R1169" s="435">
        <v>265.8</v>
      </c>
    </row>
    <row r="1170" spans="8:18" ht="18.75" hidden="1">
      <c r="H1170" s="189"/>
      <c r="I1170" s="187"/>
      <c r="J1170" s="185"/>
      <c r="K1170" s="185"/>
      <c r="L1170" s="191"/>
      <c r="M1170" s="186"/>
      <c r="N1170" s="186"/>
      <c r="O1170" s="186"/>
      <c r="P1170" s="187">
        <v>121</v>
      </c>
      <c r="Q1170" s="437">
        <v>298.3</v>
      </c>
      <c r="R1170" s="435">
        <v>173.7</v>
      </c>
    </row>
    <row r="1171" spans="8:18" ht="18.75" hidden="1">
      <c r="H1171" s="189"/>
      <c r="I1171" s="187"/>
      <c r="J1171" s="185"/>
      <c r="K1171" s="185"/>
      <c r="L1171" s="191"/>
      <c r="M1171" s="186"/>
      <c r="N1171" s="186"/>
      <c r="O1171" s="186"/>
      <c r="P1171" s="187">
        <v>129</v>
      </c>
      <c r="Q1171" s="437">
        <v>92.1</v>
      </c>
      <c r="R1171" s="435">
        <v>92.1</v>
      </c>
    </row>
    <row r="1172" spans="8:18" ht="18.75">
      <c r="H1172" s="37" t="s">
        <v>611</v>
      </c>
      <c r="I1172" s="36">
        <v>664</v>
      </c>
      <c r="J1172" s="49">
        <v>1</v>
      </c>
      <c r="K1172" s="49">
        <v>13</v>
      </c>
      <c r="L1172" s="180" t="s">
        <v>460</v>
      </c>
      <c r="M1172" s="181" t="s">
        <v>433</v>
      </c>
      <c r="N1172" s="181" t="s">
        <v>463</v>
      </c>
      <c r="O1172" s="181" t="s">
        <v>690</v>
      </c>
      <c r="P1172" s="36">
        <v>240</v>
      </c>
      <c r="Q1172" s="435">
        <f>Q1173</f>
        <v>8.5</v>
      </c>
      <c r="R1172" s="435">
        <f>R1173</f>
        <v>8.5</v>
      </c>
    </row>
    <row r="1173" spans="8:18" ht="18.75" hidden="1">
      <c r="H1173" s="189"/>
      <c r="I1173" s="187"/>
      <c r="J1173" s="185"/>
      <c r="K1173" s="185"/>
      <c r="L1173" s="191"/>
      <c r="M1173" s="186"/>
      <c r="N1173" s="186"/>
      <c r="O1173" s="186"/>
      <c r="P1173" s="187">
        <v>244</v>
      </c>
      <c r="Q1173" s="437">
        <v>8.5</v>
      </c>
      <c r="R1173" s="435">
        <v>8.5</v>
      </c>
    </row>
    <row r="1174" spans="8:18" ht="31.5">
      <c r="H1174" s="37" t="s">
        <v>399</v>
      </c>
      <c r="I1174" s="36">
        <v>664</v>
      </c>
      <c r="J1174" s="49">
        <v>1</v>
      </c>
      <c r="K1174" s="49">
        <v>13</v>
      </c>
      <c r="L1174" s="49" t="s">
        <v>460</v>
      </c>
      <c r="M1174" s="181" t="s">
        <v>436</v>
      </c>
      <c r="N1174" s="181" t="s">
        <v>463</v>
      </c>
      <c r="O1174" s="181" t="s">
        <v>513</v>
      </c>
      <c r="P1174" s="36" t="s">
        <v>397</v>
      </c>
      <c r="Q1174" s="435">
        <f>Q1175+Q1187</f>
        <v>3508.2</v>
      </c>
      <c r="R1174" s="435">
        <f>R1175+R1187</f>
        <v>3311.5</v>
      </c>
    </row>
    <row r="1175" spans="8:18" ht="18.75">
      <c r="H1175" s="37" t="s">
        <v>243</v>
      </c>
      <c r="I1175" s="36">
        <v>664</v>
      </c>
      <c r="J1175" s="49">
        <v>1</v>
      </c>
      <c r="K1175" s="49">
        <v>13</v>
      </c>
      <c r="L1175" s="49" t="s">
        <v>460</v>
      </c>
      <c r="M1175" s="181" t="s">
        <v>436</v>
      </c>
      <c r="N1175" s="181" t="s">
        <v>463</v>
      </c>
      <c r="O1175" s="181" t="s">
        <v>571</v>
      </c>
      <c r="P1175" s="36" t="s">
        <v>397</v>
      </c>
      <c r="Q1175" s="435">
        <f>Q1177+Q1181+Q1186+Q1178+Q1182+Q1179+Q1184</f>
        <v>3448</v>
      </c>
      <c r="R1175" s="435">
        <f>R1177+R1181+R1186+R1178+R1182+R1179+R1184</f>
        <v>3251.3</v>
      </c>
    </row>
    <row r="1176" spans="8:18" ht="18.75">
      <c r="H1176" s="37" t="s">
        <v>396</v>
      </c>
      <c r="I1176" s="36">
        <v>664</v>
      </c>
      <c r="J1176" s="49">
        <v>1</v>
      </c>
      <c r="K1176" s="49">
        <v>13</v>
      </c>
      <c r="L1176" s="49">
        <v>91</v>
      </c>
      <c r="M1176" s="181" t="s">
        <v>436</v>
      </c>
      <c r="N1176" s="181" t="s">
        <v>463</v>
      </c>
      <c r="O1176" s="181" t="s">
        <v>571</v>
      </c>
      <c r="P1176" s="36">
        <v>120</v>
      </c>
      <c r="Q1176" s="435">
        <f>Q1177+Q1178+Q1179</f>
        <v>2995.7</v>
      </c>
      <c r="R1176" s="435">
        <v>2891.7</v>
      </c>
    </row>
    <row r="1177" spans="8:18" ht="18.75" hidden="1">
      <c r="H1177" s="182" t="s">
        <v>258</v>
      </c>
      <c r="I1177" s="187">
        <v>664</v>
      </c>
      <c r="J1177" s="185">
        <v>1</v>
      </c>
      <c r="K1177" s="185">
        <v>13</v>
      </c>
      <c r="L1177" s="185" t="s">
        <v>460</v>
      </c>
      <c r="M1177" s="186" t="s">
        <v>436</v>
      </c>
      <c r="N1177" s="186" t="s">
        <v>463</v>
      </c>
      <c r="O1177" s="186" t="s">
        <v>571</v>
      </c>
      <c r="P1177" s="183">
        <v>121</v>
      </c>
      <c r="Q1177" s="437">
        <f>2102.8+135</f>
        <v>2237.8</v>
      </c>
      <c r="R1177" s="435">
        <f>2102.8+135</f>
        <v>2237.8</v>
      </c>
    </row>
    <row r="1178" spans="8:18" ht="31.5" hidden="1">
      <c r="H1178" s="182" t="s">
        <v>557</v>
      </c>
      <c r="I1178" s="187">
        <v>664</v>
      </c>
      <c r="J1178" s="185">
        <v>1</v>
      </c>
      <c r="K1178" s="185">
        <v>13</v>
      </c>
      <c r="L1178" s="185">
        <v>91</v>
      </c>
      <c r="M1178" s="186" t="s">
        <v>436</v>
      </c>
      <c r="N1178" s="186" t="s">
        <v>463</v>
      </c>
      <c r="O1178" s="186" t="s">
        <v>571</v>
      </c>
      <c r="P1178" s="183">
        <v>122</v>
      </c>
      <c r="Q1178" s="437">
        <f>19.8-15.4+6.7+12</f>
        <v>23.1</v>
      </c>
      <c r="R1178" s="435">
        <f>19.8-15.4+6.7+12</f>
        <v>23.1</v>
      </c>
    </row>
    <row r="1179" spans="8:18" ht="31.5" hidden="1">
      <c r="H1179" s="182" t="s">
        <v>260</v>
      </c>
      <c r="I1179" s="187">
        <v>664</v>
      </c>
      <c r="J1179" s="185">
        <v>1</v>
      </c>
      <c r="K1179" s="185">
        <v>13</v>
      </c>
      <c r="L1179" s="185">
        <v>91</v>
      </c>
      <c r="M1179" s="186" t="s">
        <v>436</v>
      </c>
      <c r="N1179" s="186" t="s">
        <v>463</v>
      </c>
      <c r="O1179" s="186" t="s">
        <v>571</v>
      </c>
      <c r="P1179" s="183">
        <v>129</v>
      </c>
      <c r="Q1179" s="437">
        <v>734.8</v>
      </c>
      <c r="R1179" s="435">
        <v>630.8</v>
      </c>
    </row>
    <row r="1180" spans="8:18" ht="18.75">
      <c r="H1180" s="30" t="s">
        <v>611</v>
      </c>
      <c r="I1180" s="36">
        <v>664</v>
      </c>
      <c r="J1180" s="49">
        <v>1</v>
      </c>
      <c r="K1180" s="49">
        <v>13</v>
      </c>
      <c r="L1180" s="49">
        <v>91</v>
      </c>
      <c r="M1180" s="181" t="s">
        <v>436</v>
      </c>
      <c r="N1180" s="181" t="s">
        <v>463</v>
      </c>
      <c r="O1180" s="181" t="s">
        <v>571</v>
      </c>
      <c r="P1180" s="31">
        <v>240</v>
      </c>
      <c r="Q1180" s="435">
        <f>Q1181+Q1182</f>
        <v>417.3</v>
      </c>
      <c r="R1180" s="435">
        <v>353.6</v>
      </c>
    </row>
    <row r="1181" spans="8:18" ht="18.75" hidden="1">
      <c r="H1181" s="182" t="s">
        <v>554</v>
      </c>
      <c r="I1181" s="187">
        <v>664</v>
      </c>
      <c r="J1181" s="190">
        <v>1</v>
      </c>
      <c r="K1181" s="185">
        <v>13</v>
      </c>
      <c r="L1181" s="185" t="s">
        <v>460</v>
      </c>
      <c r="M1181" s="186" t="s">
        <v>436</v>
      </c>
      <c r="N1181" s="186" t="s">
        <v>463</v>
      </c>
      <c r="O1181" s="186" t="s">
        <v>571</v>
      </c>
      <c r="P1181" s="183">
        <v>242</v>
      </c>
      <c r="Q1181" s="437">
        <f>145+99.9+11.3+35-12</f>
        <v>279.2</v>
      </c>
      <c r="R1181" s="435">
        <f>145+99.9+11.3+35-12</f>
        <v>279.2</v>
      </c>
    </row>
    <row r="1182" spans="8:18" ht="18.75" hidden="1">
      <c r="H1182" s="182" t="s">
        <v>555</v>
      </c>
      <c r="I1182" s="187">
        <v>664</v>
      </c>
      <c r="J1182" s="190">
        <v>1</v>
      </c>
      <c r="K1182" s="185">
        <v>13</v>
      </c>
      <c r="L1182" s="185">
        <v>91</v>
      </c>
      <c r="M1182" s="186" t="s">
        <v>436</v>
      </c>
      <c r="N1182" s="186" t="s">
        <v>463</v>
      </c>
      <c r="O1182" s="186" t="s">
        <v>571</v>
      </c>
      <c r="P1182" s="183">
        <v>244</v>
      </c>
      <c r="Q1182" s="437">
        <f>74+15.4+48.7</f>
        <v>138.10000000000002</v>
      </c>
      <c r="R1182" s="435">
        <v>74.4</v>
      </c>
    </row>
    <row r="1183" spans="8:18" ht="18.75">
      <c r="H1183" s="30" t="s">
        <v>622</v>
      </c>
      <c r="I1183" s="36">
        <v>664</v>
      </c>
      <c r="J1183" s="32">
        <v>1</v>
      </c>
      <c r="K1183" s="49">
        <v>13</v>
      </c>
      <c r="L1183" s="49">
        <v>91</v>
      </c>
      <c r="M1183" s="181" t="s">
        <v>436</v>
      </c>
      <c r="N1183" s="181" t="s">
        <v>463</v>
      </c>
      <c r="O1183" s="181" t="s">
        <v>571</v>
      </c>
      <c r="P1183" s="31">
        <v>830</v>
      </c>
      <c r="Q1183" s="435">
        <f>Q1184</f>
        <v>6</v>
      </c>
      <c r="R1183" s="435">
        <f>R1184</f>
        <v>6</v>
      </c>
    </row>
    <row r="1184" spans="8:18" ht="18.75" hidden="1">
      <c r="H1184" s="182" t="s">
        <v>621</v>
      </c>
      <c r="I1184" s="187">
        <v>664</v>
      </c>
      <c r="J1184" s="190">
        <v>1</v>
      </c>
      <c r="K1184" s="185">
        <v>13</v>
      </c>
      <c r="L1184" s="185">
        <v>91</v>
      </c>
      <c r="M1184" s="186" t="s">
        <v>436</v>
      </c>
      <c r="N1184" s="186" t="s">
        <v>463</v>
      </c>
      <c r="O1184" s="186" t="s">
        <v>571</v>
      </c>
      <c r="P1184" s="183">
        <v>831</v>
      </c>
      <c r="Q1184" s="437">
        <v>6</v>
      </c>
      <c r="R1184" s="435">
        <v>6</v>
      </c>
    </row>
    <row r="1185" spans="8:18" ht="18.75">
      <c r="H1185" s="30" t="s">
        <v>612</v>
      </c>
      <c r="I1185" s="36">
        <v>664</v>
      </c>
      <c r="J1185" s="32">
        <v>1</v>
      </c>
      <c r="K1185" s="49">
        <v>13</v>
      </c>
      <c r="L1185" s="49">
        <v>91</v>
      </c>
      <c r="M1185" s="181" t="s">
        <v>436</v>
      </c>
      <c r="N1185" s="181" t="s">
        <v>463</v>
      </c>
      <c r="O1185" s="181" t="s">
        <v>571</v>
      </c>
      <c r="P1185" s="31">
        <v>850</v>
      </c>
      <c r="Q1185" s="435">
        <f>Q1186</f>
        <v>29</v>
      </c>
      <c r="R1185" s="435">
        <v>0</v>
      </c>
    </row>
    <row r="1186" spans="8:18" ht="18.75" hidden="1">
      <c r="H1186" s="182" t="s">
        <v>514</v>
      </c>
      <c r="I1186" s="187">
        <v>664</v>
      </c>
      <c r="J1186" s="190">
        <v>1</v>
      </c>
      <c r="K1186" s="185">
        <v>13</v>
      </c>
      <c r="L1186" s="185" t="s">
        <v>460</v>
      </c>
      <c r="M1186" s="186" t="s">
        <v>436</v>
      </c>
      <c r="N1186" s="186" t="s">
        <v>463</v>
      </c>
      <c r="O1186" s="186" t="s">
        <v>571</v>
      </c>
      <c r="P1186" s="183">
        <v>850</v>
      </c>
      <c r="Q1186" s="437">
        <f>35-6</f>
        <v>29</v>
      </c>
      <c r="R1186" s="435">
        <v>0</v>
      </c>
    </row>
    <row r="1187" spans="8:18" ht="47.25">
      <c r="H1187" s="37" t="s">
        <v>29</v>
      </c>
      <c r="I1187" s="36">
        <v>664</v>
      </c>
      <c r="J1187" s="49">
        <v>1</v>
      </c>
      <c r="K1187" s="49">
        <v>13</v>
      </c>
      <c r="L1187" s="49">
        <v>91</v>
      </c>
      <c r="M1187" s="181" t="s">
        <v>436</v>
      </c>
      <c r="N1187" s="181" t="s">
        <v>463</v>
      </c>
      <c r="O1187" s="181" t="s">
        <v>30</v>
      </c>
      <c r="P1187" s="36"/>
      <c r="Q1187" s="435">
        <v>60.2</v>
      </c>
      <c r="R1187" s="435">
        <v>60.2</v>
      </c>
    </row>
    <row r="1188" spans="8:18" ht="18.75">
      <c r="H1188" s="37" t="s">
        <v>396</v>
      </c>
      <c r="I1188" s="36">
        <v>664</v>
      </c>
      <c r="J1188" s="49">
        <v>1</v>
      </c>
      <c r="K1188" s="49">
        <v>13</v>
      </c>
      <c r="L1188" s="49">
        <v>91</v>
      </c>
      <c r="M1188" s="181" t="s">
        <v>436</v>
      </c>
      <c r="N1188" s="181" t="s">
        <v>463</v>
      </c>
      <c r="O1188" s="181" t="s">
        <v>30</v>
      </c>
      <c r="P1188" s="36">
        <v>120</v>
      </c>
      <c r="Q1188" s="435">
        <v>60.2</v>
      </c>
      <c r="R1188" s="435">
        <v>60.2</v>
      </c>
    </row>
    <row r="1189" spans="8:18" ht="63">
      <c r="H1189" s="37" t="s">
        <v>98</v>
      </c>
      <c r="I1189" s="36">
        <v>664</v>
      </c>
      <c r="J1189" s="49">
        <v>1</v>
      </c>
      <c r="K1189" s="49">
        <v>13</v>
      </c>
      <c r="L1189" s="49">
        <v>91</v>
      </c>
      <c r="M1189" s="181" t="s">
        <v>433</v>
      </c>
      <c r="N1189" s="181" t="s">
        <v>115</v>
      </c>
      <c r="O1189" s="181" t="s">
        <v>99</v>
      </c>
      <c r="P1189" s="36"/>
      <c r="Q1189" s="435">
        <f>Q1190</f>
        <v>100.5</v>
      </c>
      <c r="R1189" s="435">
        <f>R1190</f>
        <v>97.1</v>
      </c>
    </row>
    <row r="1190" spans="8:18" ht="18.75">
      <c r="H1190" s="37" t="s">
        <v>611</v>
      </c>
      <c r="I1190" s="36">
        <v>664</v>
      </c>
      <c r="J1190" s="49">
        <v>1</v>
      </c>
      <c r="K1190" s="49">
        <v>13</v>
      </c>
      <c r="L1190" s="49">
        <v>91</v>
      </c>
      <c r="M1190" s="181" t="s">
        <v>433</v>
      </c>
      <c r="N1190" s="181" t="s">
        <v>115</v>
      </c>
      <c r="O1190" s="181" t="s">
        <v>99</v>
      </c>
      <c r="P1190" s="36">
        <v>240</v>
      </c>
      <c r="Q1190" s="435">
        <v>100.5</v>
      </c>
      <c r="R1190" s="435">
        <v>97.1</v>
      </c>
    </row>
    <row r="1191" spans="8:18" ht="31.5">
      <c r="H1191" s="37" t="s">
        <v>421</v>
      </c>
      <c r="I1191" s="36">
        <v>664</v>
      </c>
      <c r="J1191" s="49">
        <v>1</v>
      </c>
      <c r="K1191" s="49">
        <v>13</v>
      </c>
      <c r="L1191" s="180" t="s">
        <v>214</v>
      </c>
      <c r="M1191" s="181">
        <v>0</v>
      </c>
      <c r="N1191" s="181" t="s">
        <v>463</v>
      </c>
      <c r="O1191" s="181" t="s">
        <v>513</v>
      </c>
      <c r="P1191" s="36" t="s">
        <v>397</v>
      </c>
      <c r="Q1191" s="435">
        <f>Q1192+Q1195+Q1199</f>
        <v>382.40000000000003</v>
      </c>
      <c r="R1191" s="435">
        <f>R1192+R1195+R1199</f>
        <v>288.59999999999997</v>
      </c>
    </row>
    <row r="1192" spans="8:18" ht="31.5">
      <c r="H1192" s="37" t="s">
        <v>315</v>
      </c>
      <c r="I1192" s="36">
        <v>664</v>
      </c>
      <c r="J1192" s="49">
        <v>1</v>
      </c>
      <c r="K1192" s="49">
        <v>13</v>
      </c>
      <c r="L1192" s="180" t="s">
        <v>214</v>
      </c>
      <c r="M1192" s="181" t="s">
        <v>433</v>
      </c>
      <c r="N1192" s="181" t="s">
        <v>463</v>
      </c>
      <c r="O1192" s="181" t="s">
        <v>215</v>
      </c>
      <c r="P1192" s="36" t="s">
        <v>397</v>
      </c>
      <c r="Q1192" s="435">
        <f>Q1194</f>
        <v>45.1</v>
      </c>
      <c r="R1192" s="435">
        <f>R1194</f>
        <v>45.1</v>
      </c>
    </row>
    <row r="1193" spans="8:18" ht="18.75">
      <c r="H1193" s="37" t="s">
        <v>611</v>
      </c>
      <c r="I1193" s="31">
        <v>664</v>
      </c>
      <c r="J1193" s="59">
        <v>1</v>
      </c>
      <c r="K1193" s="49">
        <v>13</v>
      </c>
      <c r="L1193" s="180" t="s">
        <v>214</v>
      </c>
      <c r="M1193" s="181" t="s">
        <v>433</v>
      </c>
      <c r="N1193" s="181" t="s">
        <v>463</v>
      </c>
      <c r="O1193" s="181" t="s">
        <v>215</v>
      </c>
      <c r="P1193" s="36">
        <v>240</v>
      </c>
      <c r="Q1193" s="435">
        <f>Q1194</f>
        <v>45.1</v>
      </c>
      <c r="R1193" s="435">
        <f>R1194</f>
        <v>45.1</v>
      </c>
    </row>
    <row r="1194" spans="8:18" ht="18.75" hidden="1">
      <c r="H1194" s="182" t="s">
        <v>555</v>
      </c>
      <c r="I1194" s="188">
        <v>664</v>
      </c>
      <c r="J1194" s="194">
        <v>1</v>
      </c>
      <c r="K1194" s="185">
        <v>13</v>
      </c>
      <c r="L1194" s="191" t="s">
        <v>214</v>
      </c>
      <c r="M1194" s="186" t="s">
        <v>433</v>
      </c>
      <c r="N1194" s="186" t="s">
        <v>463</v>
      </c>
      <c r="O1194" s="186" t="s">
        <v>215</v>
      </c>
      <c r="P1194" s="183">
        <v>244</v>
      </c>
      <c r="Q1194" s="437">
        <f>100-54.9</f>
        <v>45.1</v>
      </c>
      <c r="R1194" s="435">
        <f>100-54.9</f>
        <v>45.1</v>
      </c>
    </row>
    <row r="1195" spans="8:18" ht="18.75">
      <c r="H1195" s="37" t="s">
        <v>319</v>
      </c>
      <c r="I1195" s="36">
        <v>664</v>
      </c>
      <c r="J1195" s="49">
        <v>1</v>
      </c>
      <c r="K1195" s="49">
        <v>13</v>
      </c>
      <c r="L1195" s="180" t="s">
        <v>214</v>
      </c>
      <c r="M1195" s="181" t="s">
        <v>433</v>
      </c>
      <c r="N1195" s="181" t="s">
        <v>463</v>
      </c>
      <c r="O1195" s="181" t="s">
        <v>216</v>
      </c>
      <c r="P1195" s="36"/>
      <c r="Q1195" s="435">
        <f>Q1197+Q1198</f>
        <v>320.40000000000003</v>
      </c>
      <c r="R1195" s="435">
        <f>R1197+R1198</f>
        <v>226.6</v>
      </c>
    </row>
    <row r="1196" spans="8:18" ht="18.75">
      <c r="H1196" s="37" t="s">
        <v>611</v>
      </c>
      <c r="I1196" s="36">
        <v>664</v>
      </c>
      <c r="J1196" s="49">
        <v>1</v>
      </c>
      <c r="K1196" s="49">
        <v>13</v>
      </c>
      <c r="L1196" s="180" t="s">
        <v>214</v>
      </c>
      <c r="M1196" s="181" t="s">
        <v>433</v>
      </c>
      <c r="N1196" s="181" t="s">
        <v>463</v>
      </c>
      <c r="O1196" s="181" t="s">
        <v>216</v>
      </c>
      <c r="P1196" s="36">
        <v>240</v>
      </c>
      <c r="Q1196" s="435">
        <f>Q1197</f>
        <v>320.40000000000003</v>
      </c>
      <c r="R1196" s="435">
        <v>226.6</v>
      </c>
    </row>
    <row r="1197" spans="8:18" ht="18.75" hidden="1">
      <c r="H1197" s="182" t="s">
        <v>555</v>
      </c>
      <c r="I1197" s="187">
        <v>664</v>
      </c>
      <c r="J1197" s="185">
        <v>1</v>
      </c>
      <c r="K1197" s="185">
        <v>13</v>
      </c>
      <c r="L1197" s="191" t="s">
        <v>214</v>
      </c>
      <c r="M1197" s="186" t="s">
        <v>433</v>
      </c>
      <c r="N1197" s="186" t="s">
        <v>463</v>
      </c>
      <c r="O1197" s="186" t="s">
        <v>216</v>
      </c>
      <c r="P1197" s="187">
        <v>244</v>
      </c>
      <c r="Q1197" s="437">
        <f>449-79.9-55.4+6.7</f>
        <v>320.40000000000003</v>
      </c>
      <c r="R1197" s="435">
        <v>226.6</v>
      </c>
    </row>
    <row r="1198" spans="8:18" ht="18.75" hidden="1">
      <c r="H1198" s="21" t="s">
        <v>622</v>
      </c>
      <c r="I1198" s="22">
        <v>664</v>
      </c>
      <c r="J1198" s="23">
        <v>1</v>
      </c>
      <c r="K1198" s="23">
        <v>13</v>
      </c>
      <c r="L1198" s="24" t="s">
        <v>214</v>
      </c>
      <c r="M1198" s="195" t="s">
        <v>433</v>
      </c>
      <c r="N1198" s="195" t="s">
        <v>463</v>
      </c>
      <c r="O1198" s="195" t="s">
        <v>216</v>
      </c>
      <c r="P1198" s="524">
        <v>830</v>
      </c>
      <c r="Q1198" s="447">
        <v>0</v>
      </c>
      <c r="R1198" s="446">
        <v>0</v>
      </c>
    </row>
    <row r="1199" spans="8:18" ht="31.5">
      <c r="H1199" s="21" t="s">
        <v>5</v>
      </c>
      <c r="I1199" s="22">
        <v>664</v>
      </c>
      <c r="J1199" s="23">
        <v>1</v>
      </c>
      <c r="K1199" s="23">
        <v>13</v>
      </c>
      <c r="L1199" s="24" t="s">
        <v>214</v>
      </c>
      <c r="M1199" s="195" t="s">
        <v>433</v>
      </c>
      <c r="N1199" s="195" t="s">
        <v>463</v>
      </c>
      <c r="O1199" s="195" t="s">
        <v>4</v>
      </c>
      <c r="P1199" s="524"/>
      <c r="Q1199" s="447">
        <f>Q1200+Q1201</f>
        <v>16.9</v>
      </c>
      <c r="R1199" s="446">
        <f>R1200+R1201</f>
        <v>16.9</v>
      </c>
    </row>
    <row r="1200" spans="8:18" ht="18.75" hidden="1">
      <c r="H1200" s="21" t="s">
        <v>611</v>
      </c>
      <c r="I1200" s="22">
        <v>664</v>
      </c>
      <c r="J1200" s="23">
        <v>1</v>
      </c>
      <c r="K1200" s="23">
        <v>13</v>
      </c>
      <c r="L1200" s="24" t="s">
        <v>214</v>
      </c>
      <c r="M1200" s="195" t="s">
        <v>433</v>
      </c>
      <c r="N1200" s="195" t="s">
        <v>463</v>
      </c>
      <c r="O1200" s="195" t="s">
        <v>4</v>
      </c>
      <c r="P1200" s="524">
        <v>240</v>
      </c>
      <c r="Q1200" s="447">
        <f>120-20-6.7-93.3</f>
        <v>0</v>
      </c>
      <c r="R1200" s="446">
        <f>120-20-6.7-93.3</f>
        <v>0</v>
      </c>
    </row>
    <row r="1201" spans="8:18" ht="18.75">
      <c r="H1201" s="21" t="s">
        <v>612</v>
      </c>
      <c r="I1201" s="22">
        <v>664</v>
      </c>
      <c r="J1201" s="23">
        <v>1</v>
      </c>
      <c r="K1201" s="23">
        <v>13</v>
      </c>
      <c r="L1201" s="24" t="s">
        <v>214</v>
      </c>
      <c r="M1201" s="195" t="s">
        <v>433</v>
      </c>
      <c r="N1201" s="195" t="s">
        <v>463</v>
      </c>
      <c r="O1201" s="195" t="s">
        <v>4</v>
      </c>
      <c r="P1201" s="524">
        <v>850</v>
      </c>
      <c r="Q1201" s="447">
        <f>30-13.1</f>
        <v>16.9</v>
      </c>
      <c r="R1201" s="446">
        <f>30-13.1</f>
        <v>16.9</v>
      </c>
    </row>
    <row r="1202" spans="8:18" ht="19.5">
      <c r="H1202" s="276" t="s">
        <v>394</v>
      </c>
      <c r="I1202" s="268">
        <v>664</v>
      </c>
      <c r="J1202" s="269">
        <v>4</v>
      </c>
      <c r="K1202" s="269">
        <v>0</v>
      </c>
      <c r="L1202" s="270"/>
      <c r="M1202" s="271"/>
      <c r="N1202" s="271"/>
      <c r="O1202" s="271"/>
      <c r="P1202" s="287"/>
      <c r="Q1202" s="445">
        <f aca="true" t="shared" si="24" ref="Q1202:R1206">Q1203</f>
        <v>278</v>
      </c>
      <c r="R1202" s="445">
        <f t="shared" si="24"/>
        <v>192</v>
      </c>
    </row>
    <row r="1203" spans="8:18" ht="19.5">
      <c r="H1203" s="276" t="s">
        <v>238</v>
      </c>
      <c r="I1203" s="268">
        <v>664</v>
      </c>
      <c r="J1203" s="269">
        <v>4</v>
      </c>
      <c r="K1203" s="269">
        <v>9</v>
      </c>
      <c r="L1203" s="270"/>
      <c r="M1203" s="271"/>
      <c r="N1203" s="271"/>
      <c r="O1203" s="271"/>
      <c r="P1203" s="287"/>
      <c r="Q1203" s="445">
        <f t="shared" si="24"/>
        <v>278</v>
      </c>
      <c r="R1203" s="445">
        <f t="shared" si="24"/>
        <v>192</v>
      </c>
    </row>
    <row r="1204" spans="8:18" ht="31.5">
      <c r="H1204" s="30" t="s">
        <v>48</v>
      </c>
      <c r="I1204" s="36">
        <v>664</v>
      </c>
      <c r="J1204" s="49">
        <v>4</v>
      </c>
      <c r="K1204" s="49">
        <v>9</v>
      </c>
      <c r="L1204" s="180" t="s">
        <v>468</v>
      </c>
      <c r="M1204" s="181" t="s">
        <v>433</v>
      </c>
      <c r="N1204" s="181" t="s">
        <v>463</v>
      </c>
      <c r="O1204" s="181" t="s">
        <v>513</v>
      </c>
      <c r="P1204" s="86"/>
      <c r="Q1204" s="446">
        <f t="shared" si="24"/>
        <v>278</v>
      </c>
      <c r="R1204" s="446">
        <f t="shared" si="24"/>
        <v>192</v>
      </c>
    </row>
    <row r="1205" spans="8:18" ht="31.5">
      <c r="H1205" s="30" t="s">
        <v>116</v>
      </c>
      <c r="I1205" s="36">
        <v>664</v>
      </c>
      <c r="J1205" s="49">
        <v>4</v>
      </c>
      <c r="K1205" s="49">
        <v>9</v>
      </c>
      <c r="L1205" s="180" t="s">
        <v>468</v>
      </c>
      <c r="M1205" s="181" t="s">
        <v>433</v>
      </c>
      <c r="N1205" s="181" t="s">
        <v>468</v>
      </c>
      <c r="O1205" s="181" t="s">
        <v>513</v>
      </c>
      <c r="P1205" s="86"/>
      <c r="Q1205" s="446">
        <f t="shared" si="24"/>
        <v>278</v>
      </c>
      <c r="R1205" s="446">
        <f t="shared" si="24"/>
        <v>192</v>
      </c>
    </row>
    <row r="1206" spans="8:18" ht="18.75">
      <c r="H1206" s="30" t="s">
        <v>117</v>
      </c>
      <c r="I1206" s="36">
        <v>664</v>
      </c>
      <c r="J1206" s="49">
        <v>4</v>
      </c>
      <c r="K1206" s="49">
        <v>9</v>
      </c>
      <c r="L1206" s="180" t="s">
        <v>468</v>
      </c>
      <c r="M1206" s="181" t="s">
        <v>433</v>
      </c>
      <c r="N1206" s="181" t="s">
        <v>468</v>
      </c>
      <c r="O1206" s="181" t="s">
        <v>710</v>
      </c>
      <c r="P1206" s="86"/>
      <c r="Q1206" s="446">
        <f t="shared" si="24"/>
        <v>278</v>
      </c>
      <c r="R1206" s="446">
        <f t="shared" si="24"/>
        <v>192</v>
      </c>
    </row>
    <row r="1207" spans="8:18" ht="18.75">
      <c r="H1207" s="30" t="s">
        <v>118</v>
      </c>
      <c r="I1207" s="36">
        <v>664</v>
      </c>
      <c r="J1207" s="49">
        <v>4</v>
      </c>
      <c r="K1207" s="49">
        <v>9</v>
      </c>
      <c r="L1207" s="180" t="s">
        <v>468</v>
      </c>
      <c r="M1207" s="181" t="s">
        <v>433</v>
      </c>
      <c r="N1207" s="181" t="s">
        <v>468</v>
      </c>
      <c r="O1207" s="181" t="s">
        <v>710</v>
      </c>
      <c r="P1207" s="86">
        <v>240</v>
      </c>
      <c r="Q1207" s="446">
        <f>200+78</f>
        <v>278</v>
      </c>
      <c r="R1207" s="446">
        <v>192</v>
      </c>
    </row>
    <row r="1208" spans="8:18" ht="19.5">
      <c r="H1208" s="267" t="s">
        <v>406</v>
      </c>
      <c r="I1208" s="268">
        <v>664</v>
      </c>
      <c r="J1208" s="269">
        <v>10</v>
      </c>
      <c r="K1208" s="269">
        <v>0</v>
      </c>
      <c r="L1208" s="270"/>
      <c r="M1208" s="271"/>
      <c r="N1208" s="271"/>
      <c r="O1208" s="271"/>
      <c r="P1208" s="287"/>
      <c r="Q1208" s="445">
        <f aca="true" t="shared" si="25" ref="Q1208:R1210">Q1209</f>
        <v>6702</v>
      </c>
      <c r="R1208" s="445">
        <f t="shared" si="25"/>
        <v>6582</v>
      </c>
    </row>
    <row r="1209" spans="8:18" ht="19.5">
      <c r="H1209" s="267" t="s">
        <v>405</v>
      </c>
      <c r="I1209" s="268">
        <v>664</v>
      </c>
      <c r="J1209" s="269">
        <v>10</v>
      </c>
      <c r="K1209" s="269">
        <v>3</v>
      </c>
      <c r="L1209" s="270"/>
      <c r="M1209" s="271"/>
      <c r="N1209" s="271"/>
      <c r="O1209" s="271"/>
      <c r="P1209" s="287"/>
      <c r="Q1209" s="445">
        <f t="shared" si="25"/>
        <v>6702</v>
      </c>
      <c r="R1209" s="445">
        <f t="shared" si="25"/>
        <v>6582</v>
      </c>
    </row>
    <row r="1210" spans="8:18" ht="63">
      <c r="H1210" s="37" t="s">
        <v>98</v>
      </c>
      <c r="I1210" s="36">
        <v>664</v>
      </c>
      <c r="J1210" s="49">
        <v>10</v>
      </c>
      <c r="K1210" s="49">
        <v>3</v>
      </c>
      <c r="L1210" s="180" t="s">
        <v>460</v>
      </c>
      <c r="M1210" s="181" t="s">
        <v>433</v>
      </c>
      <c r="N1210" s="181" t="s">
        <v>115</v>
      </c>
      <c r="O1210" s="181" t="s">
        <v>99</v>
      </c>
      <c r="P1210" s="36"/>
      <c r="Q1210" s="435">
        <f t="shared" si="25"/>
        <v>6702</v>
      </c>
      <c r="R1210" s="435">
        <f t="shared" si="25"/>
        <v>6582</v>
      </c>
    </row>
    <row r="1211" spans="8:18" ht="18.75">
      <c r="H1211" s="37" t="s">
        <v>615</v>
      </c>
      <c r="I1211" s="36">
        <v>664</v>
      </c>
      <c r="J1211" s="49">
        <v>10</v>
      </c>
      <c r="K1211" s="49">
        <v>3</v>
      </c>
      <c r="L1211" s="180" t="s">
        <v>460</v>
      </c>
      <c r="M1211" s="181" t="s">
        <v>433</v>
      </c>
      <c r="N1211" s="181" t="s">
        <v>115</v>
      </c>
      <c r="O1211" s="181" t="s">
        <v>99</v>
      </c>
      <c r="P1211" s="36">
        <v>310</v>
      </c>
      <c r="Q1211" s="435">
        <f>4535+2267.5-100.5</f>
        <v>6702</v>
      </c>
      <c r="R1211" s="435">
        <v>6582</v>
      </c>
    </row>
    <row r="1212" spans="8:18" ht="18.75">
      <c r="H1212" s="235" t="s">
        <v>395</v>
      </c>
      <c r="I1212" s="176"/>
      <c r="J1212" s="177"/>
      <c r="K1212" s="177"/>
      <c r="L1212" s="178"/>
      <c r="M1212" s="179"/>
      <c r="N1212" s="179"/>
      <c r="O1212" s="179"/>
      <c r="P1212" s="252"/>
      <c r="Q1212" s="453">
        <f>Q10+Q715+Q741+Q764+Q869+Q1159+Q667</f>
        <v>531830.6</v>
      </c>
      <c r="R1212" s="622">
        <f>R10+R715+R741+R764+R869+R1159+R667</f>
        <v>508406.6999999999</v>
      </c>
    </row>
    <row r="1213" spans="8:18" ht="18.75">
      <c r="H1213" s="235" t="s">
        <v>787</v>
      </c>
      <c r="I1213" s="35"/>
      <c r="J1213" s="240"/>
      <c r="K1213" s="240"/>
      <c r="L1213" s="178"/>
      <c r="M1213" s="179"/>
      <c r="N1213" s="179"/>
      <c r="O1213" s="367"/>
      <c r="P1213" s="35"/>
      <c r="Q1213" s="432"/>
      <c r="R1213" s="432"/>
    </row>
    <row r="1214" spans="8:18" ht="18.75">
      <c r="H1214" s="235" t="s">
        <v>786</v>
      </c>
      <c r="I1214" s="35"/>
      <c r="J1214" s="240"/>
      <c r="K1214" s="240"/>
      <c r="L1214" s="178"/>
      <c r="M1214" s="179"/>
      <c r="N1214" s="179"/>
      <c r="O1214" s="367"/>
      <c r="P1214" s="35"/>
      <c r="Q1214" s="432">
        <f>Q1212+Q1213</f>
        <v>531830.6</v>
      </c>
      <c r="R1214" s="432">
        <f>R1212+R1213</f>
        <v>508406.6999999999</v>
      </c>
    </row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</sheetData>
  <sheetProtection/>
  <mergeCells count="3">
    <mergeCell ref="L8:O8"/>
    <mergeCell ref="L9:O9"/>
    <mergeCell ref="H7:T7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5"/>
  <sheetViews>
    <sheetView zoomScale="85" zoomScaleNormal="85" zoomScaleSheetLayoutView="90" workbookViewId="0" topLeftCell="A472">
      <selection activeCell="H371" sqref="H371"/>
    </sheetView>
  </sheetViews>
  <sheetFormatPr defaultColWidth="9.140625" defaultRowHeight="15"/>
  <cols>
    <col min="1" max="1" width="48.421875" style="6" customWidth="1"/>
    <col min="2" max="2" width="15.8515625" style="3" customWidth="1"/>
    <col min="3" max="3" width="5.7109375" style="3" customWidth="1"/>
    <col min="4" max="4" width="4.421875" style="3" customWidth="1"/>
    <col min="5" max="5" width="4.140625" style="3" customWidth="1"/>
    <col min="6" max="6" width="4.28125" style="3" customWidth="1"/>
    <col min="7" max="7" width="17.00390625" style="0" customWidth="1"/>
    <col min="8" max="8" width="16.57421875" style="568" customWidth="1"/>
    <col min="9" max="9" width="18.00390625" style="0" customWidth="1"/>
    <col min="10" max="10" width="10.8515625" style="0" customWidth="1"/>
    <col min="11" max="12" width="14.57421875" style="0" bestFit="1" customWidth="1"/>
  </cols>
  <sheetData>
    <row r="1" spans="1:11" s="483" customFormat="1" ht="18.75" customHeight="1">
      <c r="A1" s="481"/>
      <c r="B1" s="617" t="s">
        <v>16</v>
      </c>
      <c r="C1" s="617"/>
      <c r="D1" s="617"/>
      <c r="E1" s="617"/>
      <c r="F1" s="617"/>
      <c r="G1" s="617"/>
      <c r="H1" s="617"/>
      <c r="I1" s="617"/>
      <c r="J1" s="482"/>
      <c r="K1" s="482" t="s">
        <v>514</v>
      </c>
    </row>
    <row r="2" spans="1:11" s="483" customFormat="1" ht="18.75" customHeight="1">
      <c r="A2" s="481"/>
      <c r="B2" s="618" t="s">
        <v>22</v>
      </c>
      <c r="C2" s="618"/>
      <c r="D2" s="618"/>
      <c r="E2" s="618"/>
      <c r="F2" s="618"/>
      <c r="G2" s="618"/>
      <c r="H2" s="618"/>
      <c r="I2" s="618"/>
      <c r="J2" s="484"/>
      <c r="K2" s="484" t="s">
        <v>514</v>
      </c>
    </row>
    <row r="3" spans="1:11" s="483" customFormat="1" ht="18.75" customHeight="1">
      <c r="A3" s="481"/>
      <c r="B3" s="618" t="s">
        <v>23</v>
      </c>
      <c r="C3" s="618"/>
      <c r="D3" s="618"/>
      <c r="E3" s="618"/>
      <c r="F3" s="618"/>
      <c r="G3" s="618"/>
      <c r="H3" s="562"/>
      <c r="I3" s="475"/>
      <c r="J3" s="484"/>
      <c r="K3" s="484"/>
    </row>
    <row r="4" spans="1:11" s="483" customFormat="1" ht="21.75" customHeight="1">
      <c r="A4" s="481"/>
      <c r="B4" s="618" t="s">
        <v>119</v>
      </c>
      <c r="C4" s="618"/>
      <c r="D4" s="618"/>
      <c r="E4" s="618"/>
      <c r="F4" s="618"/>
      <c r="G4" s="618"/>
      <c r="H4" s="618"/>
      <c r="I4" s="618"/>
      <c r="J4" s="618"/>
      <c r="K4" s="484" t="s">
        <v>514</v>
      </c>
    </row>
    <row r="5" spans="1:19" s="483" customFormat="1" ht="16.5" customHeight="1">
      <c r="A5" s="481"/>
      <c r="B5" s="615" t="s">
        <v>24</v>
      </c>
      <c r="C5" s="615"/>
      <c r="D5" s="615"/>
      <c r="E5" s="615"/>
      <c r="F5" s="615"/>
      <c r="G5" s="615"/>
      <c r="H5" s="563"/>
      <c r="K5" s="485" t="s">
        <v>514</v>
      </c>
      <c r="L5"/>
      <c r="M5"/>
      <c r="N5"/>
      <c r="O5"/>
      <c r="P5"/>
      <c r="Q5"/>
      <c r="R5"/>
      <c r="S5"/>
    </row>
    <row r="6" spans="1:19" s="483" customFormat="1" ht="16.5" customHeight="1">
      <c r="A6" s="481"/>
      <c r="B6" s="486"/>
      <c r="C6" s="485"/>
      <c r="D6" s="485"/>
      <c r="E6" s="485"/>
      <c r="F6" s="485"/>
      <c r="G6" s="486"/>
      <c r="H6" s="564"/>
      <c r="I6" s="485"/>
      <c r="L6"/>
      <c r="M6"/>
      <c r="N6"/>
      <c r="O6"/>
      <c r="P6"/>
      <c r="Q6"/>
      <c r="R6"/>
      <c r="S6"/>
    </row>
    <row r="7" spans="1:19" s="483" customFormat="1" ht="15.75">
      <c r="A7" s="481"/>
      <c r="B7" s="487"/>
      <c r="C7" s="488"/>
      <c r="D7" s="488"/>
      <c r="E7" s="488"/>
      <c r="G7" s="489"/>
      <c r="H7" s="565"/>
      <c r="L7"/>
      <c r="M7"/>
      <c r="N7"/>
      <c r="O7"/>
      <c r="P7"/>
      <c r="Q7"/>
      <c r="R7"/>
      <c r="S7"/>
    </row>
    <row r="8" spans="1:19" s="496" customFormat="1" ht="17.25">
      <c r="A8" s="616" t="s">
        <v>25</v>
      </c>
      <c r="B8" s="616"/>
      <c r="C8" s="616"/>
      <c r="D8" s="616"/>
      <c r="E8" s="616"/>
      <c r="F8" s="616"/>
      <c r="G8" s="616"/>
      <c r="H8" s="566"/>
      <c r="I8" s="490"/>
      <c r="J8" s="490"/>
      <c r="K8" s="490"/>
      <c r="L8" s="495"/>
      <c r="M8" s="495"/>
      <c r="N8" s="495"/>
      <c r="O8" s="495"/>
      <c r="P8" s="495"/>
      <c r="Q8" s="495"/>
      <c r="R8" s="495"/>
      <c r="S8" s="495"/>
    </row>
    <row r="9" spans="1:19" s="496" customFormat="1" ht="18.75">
      <c r="A9" s="491" t="s">
        <v>120</v>
      </c>
      <c r="B9" s="492"/>
      <c r="C9" s="491"/>
      <c r="D9" s="491"/>
      <c r="E9" s="491"/>
      <c r="F9" s="491"/>
      <c r="G9" s="492"/>
      <c r="H9" s="567"/>
      <c r="I9" s="491"/>
      <c r="J9" s="491"/>
      <c r="K9" s="491"/>
      <c r="L9" s="495"/>
      <c r="M9" s="495"/>
      <c r="N9" s="495"/>
      <c r="O9" s="495"/>
      <c r="P9" s="495"/>
      <c r="Q9" s="495"/>
      <c r="R9" s="495"/>
      <c r="S9" s="495"/>
    </row>
    <row r="10" spans="2:7" ht="15.75">
      <c r="B10" s="493"/>
      <c r="G10" s="494"/>
    </row>
    <row r="11" spans="2:8" ht="15.75">
      <c r="B11" s="493"/>
      <c r="G11" s="494"/>
      <c r="H11" s="569" t="s">
        <v>26</v>
      </c>
    </row>
    <row r="12" spans="1:8" ht="48.75" customHeight="1">
      <c r="A12" s="477" t="s">
        <v>624</v>
      </c>
      <c r="B12" s="477" t="s">
        <v>342</v>
      </c>
      <c r="C12" s="477" t="s">
        <v>345</v>
      </c>
      <c r="D12" s="478" t="s">
        <v>344</v>
      </c>
      <c r="E12" s="478" t="s">
        <v>343</v>
      </c>
      <c r="F12" s="477" t="s">
        <v>341</v>
      </c>
      <c r="G12" s="476" t="s">
        <v>20</v>
      </c>
      <c r="H12" s="570" t="s">
        <v>21</v>
      </c>
    </row>
    <row r="13" spans="1:8" ht="15.75">
      <c r="A13" s="14">
        <v>1</v>
      </c>
      <c r="B13" s="14">
        <v>2</v>
      </c>
      <c r="C13" s="14">
        <v>3</v>
      </c>
      <c r="D13" s="15" t="s">
        <v>430</v>
      </c>
      <c r="E13" s="15" t="s">
        <v>466</v>
      </c>
      <c r="F13" s="14">
        <v>6</v>
      </c>
      <c r="G13" s="14">
        <v>7</v>
      </c>
      <c r="H13" s="571">
        <v>8</v>
      </c>
    </row>
    <row r="14" spans="1:8" s="8" customFormat="1" ht="81.75" customHeight="1">
      <c r="A14" s="16" t="s">
        <v>674</v>
      </c>
      <c r="B14" s="17" t="s">
        <v>625</v>
      </c>
      <c r="C14" s="17"/>
      <c r="D14" s="20"/>
      <c r="E14" s="20"/>
      <c r="F14" s="20"/>
      <c r="G14" s="546">
        <f>G18+G24+G27+G30+G37+G40+G43+G33+G15+G21+G35+G49</f>
        <v>449.6</v>
      </c>
      <c r="H14" s="560">
        <f>H18+H24+H27+H30+H37+H40+H43+H33+H15+H21+H35+H49</f>
        <v>446.50000000000006</v>
      </c>
    </row>
    <row r="15" spans="1:8" s="8" customFormat="1" ht="60.75" customHeight="1">
      <c r="A15" s="526" t="s">
        <v>221</v>
      </c>
      <c r="B15" s="527" t="s">
        <v>626</v>
      </c>
      <c r="C15" s="527"/>
      <c r="D15" s="527"/>
      <c r="E15" s="527"/>
      <c r="F15" s="527"/>
      <c r="G15" s="547">
        <f>G16</f>
        <v>129.9</v>
      </c>
      <c r="H15" s="528">
        <f>H16</f>
        <v>129.9</v>
      </c>
    </row>
    <row r="16" spans="1:8" s="8" customFormat="1" ht="18.75" customHeight="1">
      <c r="A16" s="526" t="s">
        <v>219</v>
      </c>
      <c r="B16" s="527" t="s">
        <v>727</v>
      </c>
      <c r="C16" s="527"/>
      <c r="D16" s="527"/>
      <c r="E16" s="527"/>
      <c r="F16" s="527"/>
      <c r="G16" s="547">
        <f>G17</f>
        <v>129.9</v>
      </c>
      <c r="H16" s="528">
        <f>H17</f>
        <v>129.9</v>
      </c>
    </row>
    <row r="17" spans="1:8" s="8" customFormat="1" ht="18.75" customHeight="1">
      <c r="A17" s="526" t="s">
        <v>613</v>
      </c>
      <c r="B17" s="527" t="s">
        <v>727</v>
      </c>
      <c r="C17" s="527" t="s">
        <v>635</v>
      </c>
      <c r="D17" s="527" t="s">
        <v>441</v>
      </c>
      <c r="E17" s="527" t="s">
        <v>435</v>
      </c>
      <c r="F17" s="527" t="s">
        <v>631</v>
      </c>
      <c r="G17" s="547">
        <f>'Приложение 4'!Q875</f>
        <v>129.9</v>
      </c>
      <c r="H17" s="561">
        <f>'Приложение 4'!R875</f>
        <v>129.9</v>
      </c>
    </row>
    <row r="18" spans="1:8" s="8" customFormat="1" ht="45" customHeight="1">
      <c r="A18" s="526" t="s">
        <v>217</v>
      </c>
      <c r="B18" s="527" t="s">
        <v>627</v>
      </c>
      <c r="C18" s="529"/>
      <c r="D18" s="530"/>
      <c r="E18" s="530"/>
      <c r="F18" s="530"/>
      <c r="G18" s="548">
        <f>G19</f>
        <v>8.5</v>
      </c>
      <c r="H18" s="528">
        <f>H19</f>
        <v>7.1</v>
      </c>
    </row>
    <row r="19" spans="1:8" s="8" customFormat="1" ht="18.75" customHeight="1">
      <c r="A19" s="526" t="s">
        <v>219</v>
      </c>
      <c r="B19" s="527" t="s">
        <v>636</v>
      </c>
      <c r="C19" s="531"/>
      <c r="D19" s="527"/>
      <c r="E19" s="527"/>
      <c r="F19" s="527"/>
      <c r="G19" s="548">
        <f>G20</f>
        <v>8.5</v>
      </c>
      <c r="H19" s="528">
        <f>H20</f>
        <v>7.1</v>
      </c>
    </row>
    <row r="20" spans="1:8" s="8" customFormat="1" ht="19.5" customHeight="1">
      <c r="A20" s="532" t="s">
        <v>613</v>
      </c>
      <c r="B20" s="527" t="s">
        <v>636</v>
      </c>
      <c r="C20" s="531" t="s">
        <v>635</v>
      </c>
      <c r="D20" s="527" t="s">
        <v>441</v>
      </c>
      <c r="E20" s="527" t="s">
        <v>435</v>
      </c>
      <c r="F20" s="527" t="s">
        <v>631</v>
      </c>
      <c r="G20" s="548">
        <f>'Приложение 4'!Q879</f>
        <v>8.5</v>
      </c>
      <c r="H20" s="561">
        <f>'Приложение 4'!R879</f>
        <v>7.1</v>
      </c>
    </row>
    <row r="21" spans="1:8" s="8" customFormat="1" ht="62.25" customHeight="1">
      <c r="A21" s="526" t="s">
        <v>224</v>
      </c>
      <c r="B21" s="527" t="s">
        <v>629</v>
      </c>
      <c r="C21" s="531"/>
      <c r="D21" s="527"/>
      <c r="E21" s="527"/>
      <c r="F21" s="527"/>
      <c r="G21" s="548">
        <f>G22</f>
        <v>6.800000000000001</v>
      </c>
      <c r="H21" s="528">
        <f>H22</f>
        <v>6.800000000000001</v>
      </c>
    </row>
    <row r="22" spans="1:8" s="8" customFormat="1" ht="18.75" customHeight="1">
      <c r="A22" s="526" t="s">
        <v>219</v>
      </c>
      <c r="B22" s="527" t="s">
        <v>728</v>
      </c>
      <c r="C22" s="531"/>
      <c r="D22" s="527"/>
      <c r="E22" s="527"/>
      <c r="F22" s="527"/>
      <c r="G22" s="548">
        <f>G23</f>
        <v>6.800000000000001</v>
      </c>
      <c r="H22" s="528">
        <f>H23</f>
        <v>6.800000000000001</v>
      </c>
    </row>
    <row r="23" spans="1:8" s="8" customFormat="1" ht="18.75" customHeight="1">
      <c r="A23" s="526" t="s">
        <v>613</v>
      </c>
      <c r="B23" s="527" t="s">
        <v>728</v>
      </c>
      <c r="C23" s="527" t="s">
        <v>635</v>
      </c>
      <c r="D23" s="527" t="s">
        <v>441</v>
      </c>
      <c r="E23" s="527" t="s">
        <v>435</v>
      </c>
      <c r="F23" s="527" t="s">
        <v>631</v>
      </c>
      <c r="G23" s="547">
        <f>'Приложение 4'!Q883</f>
        <v>6.800000000000001</v>
      </c>
      <c r="H23" s="561">
        <f>'Приложение 4'!R883</f>
        <v>6.800000000000001</v>
      </c>
    </row>
    <row r="24" spans="1:8" s="8" customFormat="1" ht="69" customHeight="1" hidden="1">
      <c r="A24" s="526" t="s">
        <v>221</v>
      </c>
      <c r="B24" s="527" t="s">
        <v>626</v>
      </c>
      <c r="C24" s="531"/>
      <c r="D24" s="527"/>
      <c r="E24" s="527"/>
      <c r="F24" s="527"/>
      <c r="G24" s="548">
        <f>G25</f>
        <v>0</v>
      </c>
      <c r="H24" s="561"/>
    </row>
    <row r="25" spans="1:8" s="8" customFormat="1" ht="18.75" customHeight="1" hidden="1">
      <c r="A25" s="526" t="s">
        <v>234</v>
      </c>
      <c r="B25" s="527" t="s">
        <v>637</v>
      </c>
      <c r="C25" s="531"/>
      <c r="D25" s="527"/>
      <c r="E25" s="527"/>
      <c r="F25" s="527"/>
      <c r="G25" s="548">
        <f>G26</f>
        <v>0</v>
      </c>
      <c r="H25" s="561"/>
    </row>
    <row r="26" spans="1:8" s="4" customFormat="1" ht="16.5" hidden="1">
      <c r="A26" s="532" t="s">
        <v>613</v>
      </c>
      <c r="B26" s="527" t="s">
        <v>637</v>
      </c>
      <c r="C26" s="531" t="s">
        <v>635</v>
      </c>
      <c r="D26" s="527" t="s">
        <v>441</v>
      </c>
      <c r="E26" s="527" t="s">
        <v>472</v>
      </c>
      <c r="F26" s="527" t="s">
        <v>631</v>
      </c>
      <c r="G26" s="548">
        <v>0</v>
      </c>
      <c r="H26" s="561"/>
    </row>
    <row r="27" spans="1:8" ht="47.25">
      <c r="A27" s="533" t="s">
        <v>223</v>
      </c>
      <c r="B27" s="527" t="s">
        <v>627</v>
      </c>
      <c r="C27" s="529"/>
      <c r="D27" s="530"/>
      <c r="E27" s="530"/>
      <c r="F27" s="530"/>
      <c r="G27" s="548">
        <f>G28</f>
        <v>7.499999999999999</v>
      </c>
      <c r="H27" s="528">
        <f>H28</f>
        <v>6</v>
      </c>
    </row>
    <row r="28" spans="1:8" ht="31.5">
      <c r="A28" s="526" t="s">
        <v>639</v>
      </c>
      <c r="B28" s="527" t="s">
        <v>638</v>
      </c>
      <c r="C28" s="527"/>
      <c r="D28" s="527"/>
      <c r="E28" s="527"/>
      <c r="F28" s="527"/>
      <c r="G28" s="547">
        <f>G29</f>
        <v>7.499999999999999</v>
      </c>
      <c r="H28" s="528">
        <f>H29</f>
        <v>6</v>
      </c>
    </row>
    <row r="29" spans="1:8" ht="24.75" customHeight="1">
      <c r="A29" s="532" t="s">
        <v>613</v>
      </c>
      <c r="B29" s="527" t="s">
        <v>638</v>
      </c>
      <c r="C29" s="527" t="s">
        <v>635</v>
      </c>
      <c r="D29" s="527" t="s">
        <v>441</v>
      </c>
      <c r="E29" s="527" t="s">
        <v>472</v>
      </c>
      <c r="F29" s="527" t="s">
        <v>631</v>
      </c>
      <c r="G29" s="547">
        <f>'Приложение 4'!Q929</f>
        <v>7.499999999999999</v>
      </c>
      <c r="H29" s="561">
        <f>'Приложение 4'!R929</f>
        <v>6</v>
      </c>
    </row>
    <row r="30" spans="1:8" ht="32.25" customHeight="1">
      <c r="A30" s="21" t="s">
        <v>224</v>
      </c>
      <c r="B30" s="534" t="s">
        <v>629</v>
      </c>
      <c r="C30" s="535" t="s">
        <v>514</v>
      </c>
      <c r="D30" s="535" t="s">
        <v>514</v>
      </c>
      <c r="E30" s="536" t="s">
        <v>514</v>
      </c>
      <c r="F30" s="537" t="s">
        <v>514</v>
      </c>
      <c r="G30" s="549">
        <f>G31</f>
        <v>56.8</v>
      </c>
      <c r="H30" s="538">
        <f>H31</f>
        <v>56.6</v>
      </c>
    </row>
    <row r="31" spans="1:8" ht="28.5" customHeight="1">
      <c r="A31" s="21" t="s">
        <v>222</v>
      </c>
      <c r="B31" s="539" t="s">
        <v>640</v>
      </c>
      <c r="C31" s="535" t="s">
        <v>514</v>
      </c>
      <c r="D31" s="535" t="s">
        <v>514</v>
      </c>
      <c r="E31" s="536" t="s">
        <v>514</v>
      </c>
      <c r="F31" s="537" t="s">
        <v>514</v>
      </c>
      <c r="G31" s="549">
        <f>G32</f>
        <v>56.8</v>
      </c>
      <c r="H31" s="538">
        <f>H32</f>
        <v>56.6</v>
      </c>
    </row>
    <row r="32" spans="1:8" ht="25.5" customHeight="1">
      <c r="A32" s="26" t="s">
        <v>613</v>
      </c>
      <c r="B32" s="539" t="s">
        <v>640</v>
      </c>
      <c r="C32" s="535">
        <v>663</v>
      </c>
      <c r="D32" s="535">
        <v>7</v>
      </c>
      <c r="E32" s="536" t="s">
        <v>472</v>
      </c>
      <c r="F32" s="537" t="s">
        <v>631</v>
      </c>
      <c r="G32" s="549">
        <f>'Приложение 4'!Q933</f>
        <v>56.8</v>
      </c>
      <c r="H32" s="561">
        <f>'Приложение 4'!R933</f>
        <v>56.6</v>
      </c>
    </row>
    <row r="33" spans="1:8" s="4" customFormat="1" ht="27" customHeight="1">
      <c r="A33" s="21" t="s">
        <v>236</v>
      </c>
      <c r="B33" s="539" t="s">
        <v>729</v>
      </c>
      <c r="C33" s="535"/>
      <c r="D33" s="535"/>
      <c r="E33" s="536"/>
      <c r="F33" s="537"/>
      <c r="G33" s="549">
        <f>G34</f>
        <v>1.9</v>
      </c>
      <c r="H33" s="538">
        <f>H34</f>
        <v>1.9</v>
      </c>
    </row>
    <row r="34" spans="1:8" s="4" customFormat="1" ht="15.75">
      <c r="A34" s="26" t="s">
        <v>613</v>
      </c>
      <c r="B34" s="539" t="s">
        <v>729</v>
      </c>
      <c r="C34" s="536" t="s">
        <v>632</v>
      </c>
      <c r="D34" s="535">
        <v>7</v>
      </c>
      <c r="E34" s="536" t="s">
        <v>473</v>
      </c>
      <c r="F34" s="537" t="s">
        <v>631</v>
      </c>
      <c r="G34" s="549">
        <f>'Приложение 4'!Q428</f>
        <v>1.9</v>
      </c>
      <c r="H34" s="561">
        <f>'Приложение 4'!R428</f>
        <v>1.9</v>
      </c>
    </row>
    <row r="35" spans="1:8" s="4" customFormat="1" ht="36" customHeight="1" hidden="1">
      <c r="A35" s="21" t="s">
        <v>236</v>
      </c>
      <c r="B35" s="539" t="s">
        <v>729</v>
      </c>
      <c r="C35" s="536"/>
      <c r="D35" s="535"/>
      <c r="E35" s="536"/>
      <c r="F35" s="537"/>
      <c r="G35" s="549">
        <f>G36</f>
        <v>0</v>
      </c>
      <c r="H35" s="561"/>
    </row>
    <row r="36" spans="1:8" s="13" customFormat="1" ht="27" customHeight="1" hidden="1">
      <c r="A36" s="26" t="s">
        <v>613</v>
      </c>
      <c r="B36" s="539" t="s">
        <v>729</v>
      </c>
      <c r="C36" s="536" t="s">
        <v>635</v>
      </c>
      <c r="D36" s="535">
        <v>7</v>
      </c>
      <c r="E36" s="536" t="s">
        <v>473</v>
      </c>
      <c r="F36" s="537" t="s">
        <v>631</v>
      </c>
      <c r="G36" s="549">
        <v>0</v>
      </c>
      <c r="H36" s="561">
        <v>0</v>
      </c>
    </row>
    <row r="37" spans="1:8" s="8" customFormat="1" ht="24" customHeight="1">
      <c r="A37" s="533" t="s">
        <v>226</v>
      </c>
      <c r="B37" s="527" t="s">
        <v>633</v>
      </c>
      <c r="C37" s="529"/>
      <c r="D37" s="530"/>
      <c r="E37" s="530"/>
      <c r="F37" s="530"/>
      <c r="G37" s="548">
        <f>G38</f>
        <v>10</v>
      </c>
      <c r="H37" s="528">
        <f>H38</f>
        <v>10</v>
      </c>
    </row>
    <row r="38" spans="1:8" s="8" customFormat="1" ht="25.5" customHeight="1">
      <c r="A38" s="526" t="s">
        <v>337</v>
      </c>
      <c r="B38" s="527" t="s">
        <v>634</v>
      </c>
      <c r="C38" s="527"/>
      <c r="D38" s="527"/>
      <c r="E38" s="527"/>
      <c r="F38" s="527"/>
      <c r="G38" s="547">
        <f>G39</f>
        <v>10</v>
      </c>
      <c r="H38" s="528">
        <f>H39</f>
        <v>10</v>
      </c>
    </row>
    <row r="39" spans="1:8" s="8" customFormat="1" ht="21.75" customHeight="1">
      <c r="A39" s="19" t="s">
        <v>611</v>
      </c>
      <c r="B39" s="18" t="s">
        <v>634</v>
      </c>
      <c r="C39" s="18" t="s">
        <v>635</v>
      </c>
      <c r="D39" s="18" t="s">
        <v>441</v>
      </c>
      <c r="E39" s="18" t="s">
        <v>428</v>
      </c>
      <c r="F39" s="18" t="s">
        <v>628</v>
      </c>
      <c r="G39" s="550">
        <f>'Приложение 4'!Q1037</f>
        <v>10</v>
      </c>
      <c r="H39" s="561">
        <f>'Приложение 4'!R1037</f>
        <v>10</v>
      </c>
    </row>
    <row r="40" spans="1:8" s="8" customFormat="1" ht="31.5" customHeight="1" hidden="1">
      <c r="A40" s="21" t="s">
        <v>217</v>
      </c>
      <c r="B40" s="22" t="s">
        <v>627</v>
      </c>
      <c r="C40" s="23" t="s">
        <v>514</v>
      </c>
      <c r="D40" s="23" t="s">
        <v>514</v>
      </c>
      <c r="E40" s="24" t="s">
        <v>514</v>
      </c>
      <c r="F40" s="25" t="s">
        <v>514</v>
      </c>
      <c r="G40" s="551">
        <f>G41</f>
        <v>0</v>
      </c>
      <c r="H40" s="561"/>
    </row>
    <row r="41" spans="1:8" s="8" customFormat="1" ht="21.75" customHeight="1" hidden="1">
      <c r="A41" s="21" t="s">
        <v>225</v>
      </c>
      <c r="B41" s="22" t="s">
        <v>641</v>
      </c>
      <c r="C41" s="23"/>
      <c r="D41" s="23"/>
      <c r="E41" s="24"/>
      <c r="F41" s="25"/>
      <c r="G41" s="551">
        <f>G42</f>
        <v>0</v>
      </c>
      <c r="H41" s="561"/>
    </row>
    <row r="42" spans="1:8" s="9" customFormat="1" ht="29.25" customHeight="1" hidden="1">
      <c r="A42" s="26" t="s">
        <v>611</v>
      </c>
      <c r="B42" s="22" t="s">
        <v>641</v>
      </c>
      <c r="C42" s="23">
        <v>663</v>
      </c>
      <c r="D42" s="23">
        <v>7</v>
      </c>
      <c r="E42" s="24" t="s">
        <v>428</v>
      </c>
      <c r="F42" s="25" t="s">
        <v>628</v>
      </c>
      <c r="G42" s="551">
        <v>0</v>
      </c>
      <c r="H42" s="561">
        <v>0</v>
      </c>
    </row>
    <row r="43" spans="1:8" ht="78.75">
      <c r="A43" s="21" t="s">
        <v>227</v>
      </c>
      <c r="B43" s="22" t="s">
        <v>629</v>
      </c>
      <c r="C43" s="23" t="s">
        <v>514</v>
      </c>
      <c r="D43" s="23" t="s">
        <v>514</v>
      </c>
      <c r="E43" s="24" t="s">
        <v>514</v>
      </c>
      <c r="F43" s="25" t="s">
        <v>514</v>
      </c>
      <c r="G43" s="551">
        <f>G44+G47</f>
        <v>83.2</v>
      </c>
      <c r="H43" s="341">
        <f>H44+H47</f>
        <v>83.2</v>
      </c>
    </row>
    <row r="44" spans="1:8" ht="33.75" customHeight="1">
      <c r="A44" s="21" t="s">
        <v>225</v>
      </c>
      <c r="B44" s="22" t="s">
        <v>642</v>
      </c>
      <c r="C44" s="23"/>
      <c r="D44" s="23"/>
      <c r="E44" s="24"/>
      <c r="F44" s="25"/>
      <c r="G44" s="551">
        <f>G45+G46</f>
        <v>75.3</v>
      </c>
      <c r="H44" s="341">
        <f>H45+H46</f>
        <v>75.3</v>
      </c>
    </row>
    <row r="45" spans="1:8" ht="45.75" customHeight="1">
      <c r="A45" s="26" t="s">
        <v>617</v>
      </c>
      <c r="B45" s="22" t="s">
        <v>642</v>
      </c>
      <c r="C45" s="23">
        <v>663</v>
      </c>
      <c r="D45" s="29">
        <v>7</v>
      </c>
      <c r="E45" s="25" t="s">
        <v>428</v>
      </c>
      <c r="F45" s="25" t="s">
        <v>544</v>
      </c>
      <c r="G45" s="551">
        <f>'Приложение 4'!Q1045</f>
        <v>69.3</v>
      </c>
      <c r="H45" s="561">
        <f>'Приложение 4'!R1045</f>
        <v>69.3</v>
      </c>
    </row>
    <row r="46" spans="1:8" ht="33" customHeight="1">
      <c r="A46" s="26" t="s">
        <v>611</v>
      </c>
      <c r="B46" s="22" t="s">
        <v>642</v>
      </c>
      <c r="C46" s="23">
        <v>663</v>
      </c>
      <c r="D46" s="29">
        <v>7</v>
      </c>
      <c r="E46" s="25" t="s">
        <v>428</v>
      </c>
      <c r="F46" s="25" t="s">
        <v>628</v>
      </c>
      <c r="G46" s="551">
        <f>'Приложение 4'!Q1047</f>
        <v>6</v>
      </c>
      <c r="H46" s="561">
        <f>'Приложение 4'!R1047</f>
        <v>6</v>
      </c>
    </row>
    <row r="47" spans="1:8" ht="26.25" customHeight="1">
      <c r="A47" s="21" t="s">
        <v>209</v>
      </c>
      <c r="B47" s="22" t="s">
        <v>703</v>
      </c>
      <c r="C47" s="23"/>
      <c r="D47" s="29"/>
      <c r="E47" s="25"/>
      <c r="F47" s="25"/>
      <c r="G47" s="551">
        <f>G48</f>
        <v>7.9</v>
      </c>
      <c r="H47" s="341">
        <f>H48</f>
        <v>7.9</v>
      </c>
    </row>
    <row r="48" spans="1:8" ht="24" customHeight="1">
      <c r="A48" s="26" t="s">
        <v>613</v>
      </c>
      <c r="B48" s="22" t="s">
        <v>703</v>
      </c>
      <c r="C48" s="24" t="s">
        <v>632</v>
      </c>
      <c r="D48" s="29">
        <v>11</v>
      </c>
      <c r="E48" s="25" t="s">
        <v>435</v>
      </c>
      <c r="F48" s="25" t="s">
        <v>631</v>
      </c>
      <c r="G48" s="551">
        <f>'Приложение 4'!Q631</f>
        <v>7.9</v>
      </c>
      <c r="H48" s="561">
        <f>'Приложение 4'!R631</f>
        <v>7.9</v>
      </c>
    </row>
    <row r="49" spans="1:8" ht="63">
      <c r="A49" s="21" t="s">
        <v>854</v>
      </c>
      <c r="B49" s="22" t="s">
        <v>885</v>
      </c>
      <c r="C49" s="24"/>
      <c r="D49" s="29"/>
      <c r="E49" s="25"/>
      <c r="F49" s="25"/>
      <c r="G49" s="551">
        <f>G50+G52</f>
        <v>145</v>
      </c>
      <c r="H49" s="341">
        <f>H50+H52</f>
        <v>145</v>
      </c>
    </row>
    <row r="50" spans="1:8" ht="31.5">
      <c r="A50" s="21" t="s">
        <v>222</v>
      </c>
      <c r="B50" s="22" t="s">
        <v>886</v>
      </c>
      <c r="C50" s="24"/>
      <c r="D50" s="29"/>
      <c r="E50" s="25"/>
      <c r="F50" s="25"/>
      <c r="G50" s="551">
        <f>G51</f>
        <v>75.30000000000001</v>
      </c>
      <c r="H50" s="341">
        <f>H51</f>
        <v>75.30000000000001</v>
      </c>
    </row>
    <row r="51" spans="1:8" ht="15.75">
      <c r="A51" s="26" t="s">
        <v>613</v>
      </c>
      <c r="B51" s="22" t="s">
        <v>886</v>
      </c>
      <c r="C51" s="24" t="s">
        <v>635</v>
      </c>
      <c r="D51" s="29">
        <v>7</v>
      </c>
      <c r="E51" s="25" t="s">
        <v>472</v>
      </c>
      <c r="F51" s="25" t="s">
        <v>631</v>
      </c>
      <c r="G51" s="551">
        <f>'Приложение 4'!Q937</f>
        <v>75.30000000000001</v>
      </c>
      <c r="H51" s="561">
        <f>'Приложение 4'!R937</f>
        <v>75.30000000000001</v>
      </c>
    </row>
    <row r="52" spans="1:8" ht="24" customHeight="1">
      <c r="A52" s="21" t="s">
        <v>225</v>
      </c>
      <c r="B52" s="22" t="s">
        <v>121</v>
      </c>
      <c r="C52" s="24"/>
      <c r="D52" s="29"/>
      <c r="E52" s="25"/>
      <c r="F52" s="25"/>
      <c r="G52" s="551">
        <f>G53</f>
        <v>69.7</v>
      </c>
      <c r="H52" s="341">
        <f>H53</f>
        <v>69.7</v>
      </c>
    </row>
    <row r="53" spans="1:8" ht="42" customHeight="1">
      <c r="A53" s="26" t="s">
        <v>617</v>
      </c>
      <c r="B53" s="22" t="s">
        <v>121</v>
      </c>
      <c r="C53" s="24" t="s">
        <v>635</v>
      </c>
      <c r="D53" s="29">
        <v>7</v>
      </c>
      <c r="E53" s="25" t="s">
        <v>428</v>
      </c>
      <c r="F53" s="25" t="s">
        <v>544</v>
      </c>
      <c r="G53" s="551">
        <f>'Приложение 4'!Q1050</f>
        <v>69.7</v>
      </c>
      <c r="H53" s="561">
        <f>'Приложение 4'!R1050</f>
        <v>69.7</v>
      </c>
    </row>
    <row r="54" spans="1:8" ht="80.25" customHeight="1">
      <c r="A54" s="38" t="s">
        <v>802</v>
      </c>
      <c r="B54" s="35" t="s">
        <v>630</v>
      </c>
      <c r="C54" s="12" t="s">
        <v>514</v>
      </c>
      <c r="D54" s="12" t="s">
        <v>514</v>
      </c>
      <c r="E54" s="11" t="s">
        <v>514</v>
      </c>
      <c r="F54" s="11" t="s">
        <v>514</v>
      </c>
      <c r="G54" s="386">
        <f>G55+G59+G62</f>
        <v>289.2</v>
      </c>
      <c r="H54" s="559">
        <f>H55+H59+H62</f>
        <v>242.2</v>
      </c>
    </row>
    <row r="55" spans="1:8" ht="25.5" customHeight="1">
      <c r="A55" s="30" t="s">
        <v>800</v>
      </c>
      <c r="B55" s="34" t="s">
        <v>643</v>
      </c>
      <c r="C55" s="5" t="s">
        <v>514</v>
      </c>
      <c r="D55" s="5" t="s">
        <v>514</v>
      </c>
      <c r="E55" s="10" t="s">
        <v>514</v>
      </c>
      <c r="F55" s="10" t="s">
        <v>514</v>
      </c>
      <c r="G55" s="387">
        <f>G56</f>
        <v>150</v>
      </c>
      <c r="H55" s="340">
        <f>H56</f>
        <v>130</v>
      </c>
    </row>
    <row r="56" spans="1:8" ht="64.5" customHeight="1">
      <c r="A56" s="28" t="s">
        <v>849</v>
      </c>
      <c r="B56" s="34" t="s">
        <v>644</v>
      </c>
      <c r="C56" s="5" t="s">
        <v>514</v>
      </c>
      <c r="D56" s="5" t="s">
        <v>514</v>
      </c>
      <c r="E56" s="10" t="s">
        <v>514</v>
      </c>
      <c r="F56" s="10" t="s">
        <v>514</v>
      </c>
      <c r="G56" s="387">
        <f>G57+G58</f>
        <v>150</v>
      </c>
      <c r="H56" s="340">
        <f>H57+H58</f>
        <v>130</v>
      </c>
    </row>
    <row r="57" spans="1:8" ht="47.25" customHeight="1" hidden="1">
      <c r="A57" s="41" t="s">
        <v>504</v>
      </c>
      <c r="B57" s="31" t="s">
        <v>644</v>
      </c>
      <c r="C57" s="31">
        <v>27</v>
      </c>
      <c r="D57" s="32">
        <v>1</v>
      </c>
      <c r="E57" s="33" t="s">
        <v>478</v>
      </c>
      <c r="F57" s="33" t="s">
        <v>645</v>
      </c>
      <c r="G57" s="387">
        <f>'[1]Приложение 8'!Q149</f>
        <v>0</v>
      </c>
      <c r="H57" s="561"/>
    </row>
    <row r="58" spans="1:8" ht="32.25" customHeight="1">
      <c r="A58" s="41" t="s">
        <v>504</v>
      </c>
      <c r="B58" s="36" t="s">
        <v>644</v>
      </c>
      <c r="C58" s="31">
        <v>28</v>
      </c>
      <c r="D58" s="32">
        <v>1</v>
      </c>
      <c r="E58" s="33" t="s">
        <v>478</v>
      </c>
      <c r="F58" s="33" t="s">
        <v>645</v>
      </c>
      <c r="G58" s="387">
        <f>'Приложение 4'!Q699</f>
        <v>150</v>
      </c>
      <c r="H58" s="561">
        <f>'Приложение 4'!R699</f>
        <v>130</v>
      </c>
    </row>
    <row r="59" spans="1:8" ht="39" customHeight="1">
      <c r="A59" s="30" t="s">
        <v>801</v>
      </c>
      <c r="B59" s="36" t="s">
        <v>668</v>
      </c>
      <c r="C59" s="31"/>
      <c r="D59" s="32"/>
      <c r="E59" s="33"/>
      <c r="F59" s="33"/>
      <c r="G59" s="387">
        <f>G60</f>
        <v>67.2</v>
      </c>
      <c r="H59" s="340">
        <f>H60</f>
        <v>67.2</v>
      </c>
    </row>
    <row r="60" spans="1:8" ht="32.25" customHeight="1">
      <c r="A60" s="30" t="s">
        <v>849</v>
      </c>
      <c r="B60" s="36" t="s">
        <v>669</v>
      </c>
      <c r="C60" s="31"/>
      <c r="D60" s="32"/>
      <c r="E60" s="33"/>
      <c r="F60" s="33"/>
      <c r="G60" s="387">
        <f>G61</f>
        <v>67.2</v>
      </c>
      <c r="H60" s="340">
        <f>H61</f>
        <v>67.2</v>
      </c>
    </row>
    <row r="61" spans="1:8" ht="59.25" customHeight="1">
      <c r="A61" s="30" t="s">
        <v>611</v>
      </c>
      <c r="B61" s="36" t="s">
        <v>669</v>
      </c>
      <c r="C61" s="31">
        <v>28</v>
      </c>
      <c r="D61" s="32">
        <v>1</v>
      </c>
      <c r="E61" s="33" t="s">
        <v>478</v>
      </c>
      <c r="F61" s="33" t="s">
        <v>628</v>
      </c>
      <c r="G61" s="387">
        <f>'Приложение 4'!Q702</f>
        <v>67.2</v>
      </c>
      <c r="H61" s="561">
        <f>'Приложение 4'!R702</f>
        <v>67.2</v>
      </c>
    </row>
    <row r="62" spans="1:8" ht="30" customHeight="1">
      <c r="A62" s="30" t="s">
        <v>349</v>
      </c>
      <c r="B62" s="36" t="s">
        <v>790</v>
      </c>
      <c r="C62" s="31"/>
      <c r="D62" s="32"/>
      <c r="E62" s="33"/>
      <c r="F62" s="33"/>
      <c r="G62" s="387">
        <f>G64</f>
        <v>72</v>
      </c>
      <c r="H62" s="340">
        <f>H64</f>
        <v>45</v>
      </c>
    </row>
    <row r="63" spans="1:8" ht="39" customHeight="1">
      <c r="A63" s="30" t="s">
        <v>849</v>
      </c>
      <c r="B63" s="36" t="s">
        <v>789</v>
      </c>
      <c r="C63" s="31"/>
      <c r="D63" s="32"/>
      <c r="E63" s="33"/>
      <c r="F63" s="33"/>
      <c r="G63" s="387">
        <f>G64</f>
        <v>72</v>
      </c>
      <c r="H63" s="340">
        <f>H64</f>
        <v>45</v>
      </c>
    </row>
    <row r="64" spans="1:8" ht="36.75" customHeight="1">
      <c r="A64" s="30" t="s">
        <v>615</v>
      </c>
      <c r="B64" s="36" t="s">
        <v>789</v>
      </c>
      <c r="C64" s="31">
        <v>28</v>
      </c>
      <c r="D64" s="32">
        <v>10</v>
      </c>
      <c r="E64" s="33" t="s">
        <v>473</v>
      </c>
      <c r="F64" s="33" t="s">
        <v>670</v>
      </c>
      <c r="G64" s="387">
        <f>'Приложение 4'!Q711</f>
        <v>72</v>
      </c>
      <c r="H64" s="561">
        <f>'Приложение 4'!R711</f>
        <v>45</v>
      </c>
    </row>
    <row r="65" spans="1:8" ht="56.25" customHeight="1">
      <c r="A65" s="38" t="s">
        <v>48</v>
      </c>
      <c r="B65" s="42" t="s">
        <v>646</v>
      </c>
      <c r="C65" s="43" t="s">
        <v>514</v>
      </c>
      <c r="D65" s="43" t="s">
        <v>514</v>
      </c>
      <c r="E65" s="44" t="s">
        <v>514</v>
      </c>
      <c r="F65" s="44" t="s">
        <v>514</v>
      </c>
      <c r="G65" s="386">
        <f>G66+G69+G74+G77+G80+G83+G86+G89+G92+G95</f>
        <v>26685.2</v>
      </c>
      <c r="H65" s="384">
        <f>H66+H69+H74+H77+H80+H83+H86+H89+H92+H95</f>
        <v>25518</v>
      </c>
    </row>
    <row r="66" spans="1:8" ht="24" customHeight="1">
      <c r="A66" s="30" t="s">
        <v>49</v>
      </c>
      <c r="B66" s="36" t="s">
        <v>664</v>
      </c>
      <c r="C66" s="32"/>
      <c r="D66" s="32"/>
      <c r="E66" s="33"/>
      <c r="F66" s="33"/>
      <c r="G66" s="387">
        <f>G67</f>
        <v>10623.599999999999</v>
      </c>
      <c r="H66" s="340">
        <f>H67</f>
        <v>10623.599999999999</v>
      </c>
    </row>
    <row r="67" spans="1:8" ht="47.25">
      <c r="A67" s="30" t="s">
        <v>662</v>
      </c>
      <c r="B67" s="36" t="s">
        <v>665</v>
      </c>
      <c r="C67" s="31" t="s">
        <v>514</v>
      </c>
      <c r="D67" s="32" t="s">
        <v>514</v>
      </c>
      <c r="E67" s="33" t="s">
        <v>514</v>
      </c>
      <c r="F67" s="33"/>
      <c r="G67" s="387">
        <f>G68</f>
        <v>10623.599999999999</v>
      </c>
      <c r="H67" s="340">
        <f>H68</f>
        <v>10623.599999999999</v>
      </c>
    </row>
    <row r="68" spans="1:8" ht="15.75">
      <c r="A68" s="30" t="s">
        <v>567</v>
      </c>
      <c r="B68" s="36" t="s">
        <v>665</v>
      </c>
      <c r="C68" s="31">
        <v>27</v>
      </c>
      <c r="D68" s="32">
        <v>4</v>
      </c>
      <c r="E68" s="33" t="s">
        <v>428</v>
      </c>
      <c r="F68" s="33" t="s">
        <v>648</v>
      </c>
      <c r="G68" s="387">
        <f>'Приложение 4'!Q219</f>
        <v>10623.599999999999</v>
      </c>
      <c r="H68" s="561">
        <f>'Приложение 4'!R219</f>
        <v>10623.599999999999</v>
      </c>
    </row>
    <row r="69" spans="1:8" ht="43.5" customHeight="1">
      <c r="A69" s="30" t="s">
        <v>50</v>
      </c>
      <c r="B69" s="36" t="s">
        <v>647</v>
      </c>
      <c r="C69" s="32" t="s">
        <v>514</v>
      </c>
      <c r="D69" s="32" t="s">
        <v>514</v>
      </c>
      <c r="E69" s="33" t="s">
        <v>514</v>
      </c>
      <c r="F69" s="33" t="s">
        <v>514</v>
      </c>
      <c r="G69" s="387">
        <f>G70+G73</f>
        <v>1673.5999999999997</v>
      </c>
      <c r="H69" s="340">
        <f>H70+H73</f>
        <v>1336.2</v>
      </c>
    </row>
    <row r="70" spans="1:8" ht="47.25">
      <c r="A70" s="30" t="s">
        <v>662</v>
      </c>
      <c r="B70" s="36" t="s">
        <v>122</v>
      </c>
      <c r="C70" s="31" t="s">
        <v>514</v>
      </c>
      <c r="D70" s="32" t="s">
        <v>514</v>
      </c>
      <c r="E70" s="33" t="s">
        <v>514</v>
      </c>
      <c r="F70" s="33"/>
      <c r="G70" s="387">
        <f>G71</f>
        <v>1673.5999999999997</v>
      </c>
      <c r="H70" s="340">
        <f>H71</f>
        <v>1336.2</v>
      </c>
    </row>
    <row r="71" spans="1:8" ht="39.75" customHeight="1">
      <c r="A71" s="41" t="s">
        <v>611</v>
      </c>
      <c r="B71" s="36" t="s">
        <v>122</v>
      </c>
      <c r="C71" s="31">
        <v>27</v>
      </c>
      <c r="D71" s="32">
        <v>4</v>
      </c>
      <c r="E71" s="33" t="s">
        <v>428</v>
      </c>
      <c r="F71" s="33" t="s">
        <v>628</v>
      </c>
      <c r="G71" s="387">
        <f>'Приложение 4'!Q222</f>
        <v>1673.5999999999997</v>
      </c>
      <c r="H71" s="561">
        <f>'Приложение 4'!R222</f>
        <v>1336.2</v>
      </c>
    </row>
    <row r="72" spans="1:8" ht="40.5" customHeight="1" hidden="1">
      <c r="A72" s="30" t="s">
        <v>711</v>
      </c>
      <c r="B72" s="36" t="s">
        <v>123</v>
      </c>
      <c r="C72" s="32" t="s">
        <v>514</v>
      </c>
      <c r="D72" s="32" t="s">
        <v>514</v>
      </c>
      <c r="E72" s="33" t="s">
        <v>514</v>
      </c>
      <c r="F72" s="33" t="s">
        <v>514</v>
      </c>
      <c r="G72" s="387">
        <f>G73</f>
        <v>0</v>
      </c>
      <c r="H72" s="561"/>
    </row>
    <row r="73" spans="1:8" ht="41.25" customHeight="1" hidden="1">
      <c r="A73" s="41" t="s">
        <v>611</v>
      </c>
      <c r="B73" s="40" t="s">
        <v>123</v>
      </c>
      <c r="C73" s="31">
        <v>27</v>
      </c>
      <c r="D73" s="32">
        <v>4</v>
      </c>
      <c r="E73" s="33" t="s">
        <v>428</v>
      </c>
      <c r="F73" s="33" t="s">
        <v>628</v>
      </c>
      <c r="G73" s="387">
        <f>'Приложение 4'!Q224</f>
        <v>0</v>
      </c>
      <c r="H73" s="561"/>
    </row>
    <row r="74" spans="1:8" ht="41.25" customHeight="1">
      <c r="A74" s="30" t="s">
        <v>864</v>
      </c>
      <c r="B74" s="40" t="s">
        <v>649</v>
      </c>
      <c r="C74" s="31" t="s">
        <v>514</v>
      </c>
      <c r="D74" s="32" t="s">
        <v>514</v>
      </c>
      <c r="E74" s="33" t="s">
        <v>514</v>
      </c>
      <c r="F74" s="33" t="s">
        <v>514</v>
      </c>
      <c r="G74" s="387">
        <f>G75</f>
        <v>8067.3</v>
      </c>
      <c r="H74" s="340">
        <f>H75</f>
        <v>7323.5</v>
      </c>
    </row>
    <row r="75" spans="1:8" ht="15.75">
      <c r="A75" s="30" t="s">
        <v>711</v>
      </c>
      <c r="B75" s="40" t="s">
        <v>910</v>
      </c>
      <c r="C75" s="31" t="s">
        <v>514</v>
      </c>
      <c r="D75" s="32" t="s">
        <v>514</v>
      </c>
      <c r="E75" s="33" t="s">
        <v>514</v>
      </c>
      <c r="F75" s="33" t="s">
        <v>514</v>
      </c>
      <c r="G75" s="387">
        <f>G76</f>
        <v>8067.3</v>
      </c>
      <c r="H75" s="340">
        <f>H76</f>
        <v>7323.5</v>
      </c>
    </row>
    <row r="76" spans="1:8" ht="39.75" customHeight="1">
      <c r="A76" s="41" t="s">
        <v>611</v>
      </c>
      <c r="B76" s="40" t="s">
        <v>910</v>
      </c>
      <c r="C76" s="31">
        <v>27</v>
      </c>
      <c r="D76" s="32">
        <v>4</v>
      </c>
      <c r="E76" s="33" t="s">
        <v>428</v>
      </c>
      <c r="F76" s="33" t="s">
        <v>628</v>
      </c>
      <c r="G76" s="387">
        <f>'Приложение 4'!Q227</f>
        <v>8067.3</v>
      </c>
      <c r="H76" s="561">
        <f>'Приложение 4'!R227</f>
        <v>7323.5</v>
      </c>
    </row>
    <row r="77" spans="1:8" ht="39.75" customHeight="1">
      <c r="A77" s="30" t="s">
        <v>124</v>
      </c>
      <c r="B77" s="40" t="s">
        <v>650</v>
      </c>
      <c r="C77" s="31" t="s">
        <v>514</v>
      </c>
      <c r="D77" s="32" t="s">
        <v>514</v>
      </c>
      <c r="E77" s="33" t="s">
        <v>514</v>
      </c>
      <c r="F77" s="33" t="s">
        <v>514</v>
      </c>
      <c r="G77" s="387">
        <f>G78</f>
        <v>278</v>
      </c>
      <c r="H77" s="340">
        <f>H78</f>
        <v>192</v>
      </c>
    </row>
    <row r="78" spans="1:8" ht="24.75" customHeight="1">
      <c r="A78" s="30" t="s">
        <v>711</v>
      </c>
      <c r="B78" s="40" t="s">
        <v>125</v>
      </c>
      <c r="C78" s="31" t="s">
        <v>514</v>
      </c>
      <c r="D78" s="32" t="s">
        <v>514</v>
      </c>
      <c r="E78" s="33" t="s">
        <v>514</v>
      </c>
      <c r="F78" s="33"/>
      <c r="G78" s="387">
        <f>G79</f>
        <v>278</v>
      </c>
      <c r="H78" s="340">
        <f>H79</f>
        <v>192</v>
      </c>
    </row>
    <row r="79" spans="1:8" ht="37.5" customHeight="1">
      <c r="A79" s="41" t="s">
        <v>611</v>
      </c>
      <c r="B79" s="40" t="s">
        <v>125</v>
      </c>
      <c r="C79" s="31">
        <v>664</v>
      </c>
      <c r="D79" s="32">
        <v>4</v>
      </c>
      <c r="E79" s="33" t="s">
        <v>428</v>
      </c>
      <c r="F79" s="33" t="s">
        <v>628</v>
      </c>
      <c r="G79" s="387">
        <f>'Приложение 4'!Q1207</f>
        <v>278</v>
      </c>
      <c r="H79" s="561">
        <f>'Приложение 4'!R1207</f>
        <v>192</v>
      </c>
    </row>
    <row r="80" spans="1:8" ht="39.75" customHeight="1" hidden="1">
      <c r="A80" s="30" t="s">
        <v>51</v>
      </c>
      <c r="B80" s="40" t="s">
        <v>704</v>
      </c>
      <c r="C80" s="31"/>
      <c r="D80" s="32"/>
      <c r="E80" s="33"/>
      <c r="F80" s="33"/>
      <c r="G80" s="387">
        <f>G81</f>
        <v>0</v>
      </c>
      <c r="H80" s="561"/>
    </row>
    <row r="81" spans="1:8" ht="42" customHeight="1" hidden="1">
      <c r="A81" s="30" t="s">
        <v>902</v>
      </c>
      <c r="B81" s="40" t="s">
        <v>906</v>
      </c>
      <c r="C81" s="31"/>
      <c r="D81" s="32"/>
      <c r="E81" s="33"/>
      <c r="F81" s="33"/>
      <c r="G81" s="387">
        <f>G82</f>
        <v>0</v>
      </c>
      <c r="H81" s="561"/>
    </row>
    <row r="82" spans="1:8" ht="23.25" customHeight="1" hidden="1">
      <c r="A82" s="41" t="s">
        <v>567</v>
      </c>
      <c r="B82" s="40" t="s">
        <v>906</v>
      </c>
      <c r="C82" s="31">
        <v>27</v>
      </c>
      <c r="D82" s="32">
        <v>4</v>
      </c>
      <c r="E82" s="33" t="s">
        <v>428</v>
      </c>
      <c r="F82" s="33" t="s">
        <v>648</v>
      </c>
      <c r="G82" s="387">
        <v>0</v>
      </c>
      <c r="H82" s="561">
        <v>0</v>
      </c>
    </row>
    <row r="83" spans="1:8" ht="58.5" customHeight="1">
      <c r="A83" s="30" t="s">
        <v>865</v>
      </c>
      <c r="B83" s="40" t="s">
        <v>126</v>
      </c>
      <c r="C83" s="31" t="s">
        <v>514</v>
      </c>
      <c r="D83" s="32" t="s">
        <v>514</v>
      </c>
      <c r="E83" s="33" t="s">
        <v>514</v>
      </c>
      <c r="F83" s="33" t="s">
        <v>514</v>
      </c>
      <c r="G83" s="387">
        <f>G84</f>
        <v>4092.6</v>
      </c>
      <c r="H83" s="340">
        <f>H84</f>
        <v>4092.6</v>
      </c>
    </row>
    <row r="84" spans="1:8" ht="38.25" customHeight="1">
      <c r="A84" s="30" t="s">
        <v>859</v>
      </c>
      <c r="B84" s="40" t="s">
        <v>127</v>
      </c>
      <c r="C84" s="31" t="s">
        <v>514</v>
      </c>
      <c r="D84" s="32" t="s">
        <v>514</v>
      </c>
      <c r="E84" s="33" t="s">
        <v>514</v>
      </c>
      <c r="F84" s="33" t="s">
        <v>514</v>
      </c>
      <c r="G84" s="387">
        <f>G85</f>
        <v>4092.6</v>
      </c>
      <c r="H84" s="340">
        <f>H85</f>
        <v>4092.6</v>
      </c>
    </row>
    <row r="85" spans="1:8" ht="34.5" customHeight="1">
      <c r="A85" s="41" t="s">
        <v>567</v>
      </c>
      <c r="B85" s="40" t="s">
        <v>127</v>
      </c>
      <c r="C85" s="31">
        <v>27</v>
      </c>
      <c r="D85" s="32">
        <v>4</v>
      </c>
      <c r="E85" s="33" t="s">
        <v>428</v>
      </c>
      <c r="F85" s="33" t="s">
        <v>648</v>
      </c>
      <c r="G85" s="387">
        <f>'Приложение 4'!Q233</f>
        <v>4092.6</v>
      </c>
      <c r="H85" s="561">
        <f>'Приложение 4'!R233</f>
        <v>4092.6</v>
      </c>
    </row>
    <row r="86" spans="1:8" ht="27.75" customHeight="1">
      <c r="A86" s="21" t="s">
        <v>55</v>
      </c>
      <c r="B86" s="40" t="s">
        <v>652</v>
      </c>
      <c r="C86" s="31"/>
      <c r="D86" s="49"/>
      <c r="E86" s="33"/>
      <c r="F86" s="33"/>
      <c r="G86" s="387">
        <f>G87</f>
        <v>244.9</v>
      </c>
      <c r="H86" s="340">
        <f>H87</f>
        <v>244.9</v>
      </c>
    </row>
    <row r="87" spans="1:8" ht="60" customHeight="1">
      <c r="A87" s="21" t="s">
        <v>662</v>
      </c>
      <c r="B87" s="40" t="s">
        <v>740</v>
      </c>
      <c r="C87" s="31"/>
      <c r="D87" s="49"/>
      <c r="E87" s="33"/>
      <c r="F87" s="33"/>
      <c r="G87" s="387">
        <f>G88</f>
        <v>244.9</v>
      </c>
      <c r="H87" s="340">
        <f>H88</f>
        <v>244.9</v>
      </c>
    </row>
    <row r="88" spans="1:8" ht="27.75" customHeight="1">
      <c r="A88" s="21" t="s">
        <v>54</v>
      </c>
      <c r="B88" s="40" t="s">
        <v>740</v>
      </c>
      <c r="C88" s="31">
        <v>27</v>
      </c>
      <c r="D88" s="49">
        <v>4</v>
      </c>
      <c r="E88" s="33" t="s">
        <v>428</v>
      </c>
      <c r="F88" s="33" t="s">
        <v>648</v>
      </c>
      <c r="G88" s="387">
        <f>'Приложение 4'!Q238</f>
        <v>244.9</v>
      </c>
      <c r="H88" s="561">
        <f>'Приложение 4'!R238</f>
        <v>244.9</v>
      </c>
    </row>
    <row r="89" spans="1:8" ht="41.25" customHeight="1">
      <c r="A89" s="21" t="s">
        <v>56</v>
      </c>
      <c r="B89" s="40" t="s">
        <v>653</v>
      </c>
      <c r="C89" s="31"/>
      <c r="D89" s="49"/>
      <c r="E89" s="33"/>
      <c r="F89" s="33"/>
      <c r="G89" s="387">
        <f>G90</f>
        <v>143.8</v>
      </c>
      <c r="H89" s="340">
        <f>H90</f>
        <v>143.8</v>
      </c>
    </row>
    <row r="90" spans="1:8" ht="51.75" customHeight="1">
      <c r="A90" s="21" t="s">
        <v>859</v>
      </c>
      <c r="B90" s="40" t="s">
        <v>654</v>
      </c>
      <c r="C90" s="31"/>
      <c r="D90" s="49"/>
      <c r="E90" s="33"/>
      <c r="F90" s="33"/>
      <c r="G90" s="387">
        <f>G91</f>
        <v>143.8</v>
      </c>
      <c r="H90" s="340">
        <f>H91</f>
        <v>143.8</v>
      </c>
    </row>
    <row r="91" spans="1:8" ht="30" customHeight="1">
      <c r="A91" s="21" t="s">
        <v>54</v>
      </c>
      <c r="B91" s="40" t="s">
        <v>654</v>
      </c>
      <c r="C91" s="31">
        <v>27</v>
      </c>
      <c r="D91" s="49">
        <v>4</v>
      </c>
      <c r="E91" s="33" t="s">
        <v>428</v>
      </c>
      <c r="F91" s="33" t="s">
        <v>648</v>
      </c>
      <c r="G91" s="387">
        <f>'Приложение 4'!Q241</f>
        <v>143.8</v>
      </c>
      <c r="H91" s="561">
        <f>'Приложение 4'!R241</f>
        <v>143.8</v>
      </c>
    </row>
    <row r="92" spans="1:8" ht="22.5" customHeight="1">
      <c r="A92" s="21" t="s">
        <v>57</v>
      </c>
      <c r="B92" s="40" t="s">
        <v>713</v>
      </c>
      <c r="C92" s="31"/>
      <c r="D92" s="49"/>
      <c r="E92" s="33"/>
      <c r="F92" s="33"/>
      <c r="G92" s="387">
        <f>G93</f>
        <v>561.4</v>
      </c>
      <c r="H92" s="340">
        <f>H93</f>
        <v>561.4</v>
      </c>
    </row>
    <row r="93" spans="1:8" ht="36.75" customHeight="1">
      <c r="A93" s="21" t="s">
        <v>58</v>
      </c>
      <c r="B93" s="40" t="s">
        <v>128</v>
      </c>
      <c r="C93" s="31"/>
      <c r="D93" s="49"/>
      <c r="E93" s="33"/>
      <c r="F93" s="33"/>
      <c r="G93" s="387">
        <f>G94</f>
        <v>561.4</v>
      </c>
      <c r="H93" s="340">
        <f>H94</f>
        <v>561.4</v>
      </c>
    </row>
    <row r="94" spans="1:8" ht="22.5" customHeight="1">
      <c r="A94" s="26" t="s">
        <v>54</v>
      </c>
      <c r="B94" s="40" t="s">
        <v>128</v>
      </c>
      <c r="C94" s="31">
        <v>27</v>
      </c>
      <c r="D94" s="49">
        <v>4</v>
      </c>
      <c r="E94" s="33" t="s">
        <v>428</v>
      </c>
      <c r="F94" s="33" t="s">
        <v>648</v>
      </c>
      <c r="G94" s="387">
        <f>'Приложение 4'!Q244</f>
        <v>561.4</v>
      </c>
      <c r="H94" s="561">
        <f>'Приложение 4'!R244</f>
        <v>561.4</v>
      </c>
    </row>
    <row r="95" spans="1:8" s="9" customFormat="1" ht="60.75" customHeight="1">
      <c r="A95" s="21" t="s">
        <v>60</v>
      </c>
      <c r="B95" s="40" t="s">
        <v>714</v>
      </c>
      <c r="C95" s="31"/>
      <c r="D95" s="49"/>
      <c r="E95" s="33"/>
      <c r="F95" s="33"/>
      <c r="G95" s="387">
        <f>G96</f>
        <v>1000</v>
      </c>
      <c r="H95" s="340">
        <f>H96</f>
        <v>1000</v>
      </c>
    </row>
    <row r="96" spans="1:8" s="8" customFormat="1" ht="38.25" customHeight="1">
      <c r="A96" s="21" t="s">
        <v>61</v>
      </c>
      <c r="B96" s="40" t="s">
        <v>129</v>
      </c>
      <c r="C96" s="31"/>
      <c r="D96" s="49"/>
      <c r="E96" s="33"/>
      <c r="F96" s="33"/>
      <c r="G96" s="387">
        <f>G97</f>
        <v>1000</v>
      </c>
      <c r="H96" s="340">
        <f>H97</f>
        <v>1000</v>
      </c>
    </row>
    <row r="97" spans="1:8" s="8" customFormat="1" ht="29.25" customHeight="1">
      <c r="A97" s="21" t="s">
        <v>54</v>
      </c>
      <c r="B97" s="40" t="s">
        <v>129</v>
      </c>
      <c r="C97" s="31">
        <v>27</v>
      </c>
      <c r="D97" s="49">
        <v>4</v>
      </c>
      <c r="E97" s="33" t="s">
        <v>428</v>
      </c>
      <c r="F97" s="33" t="s">
        <v>648</v>
      </c>
      <c r="G97" s="387">
        <f>'Приложение 4'!Q247</f>
        <v>1000</v>
      </c>
      <c r="H97" s="561">
        <f>'Приложение 4'!R247</f>
        <v>1000</v>
      </c>
    </row>
    <row r="98" spans="1:8" s="8" customFormat="1" ht="66" customHeight="1">
      <c r="A98" s="38" t="s">
        <v>707</v>
      </c>
      <c r="B98" s="45" t="s">
        <v>518</v>
      </c>
      <c r="C98" s="45" t="s">
        <v>514</v>
      </c>
      <c r="D98" s="46" t="s">
        <v>514</v>
      </c>
      <c r="E98" s="44" t="s">
        <v>514</v>
      </c>
      <c r="F98" s="44" t="s">
        <v>514</v>
      </c>
      <c r="G98" s="386">
        <f>G99+G107+G114</f>
        <v>13729.600000000002</v>
      </c>
      <c r="H98" s="384">
        <f>H99+H107+H114</f>
        <v>11704.400000000001</v>
      </c>
    </row>
    <row r="99" spans="1:8" s="8" customFormat="1" ht="37.5" customHeight="1" hidden="1">
      <c r="A99" s="58" t="s">
        <v>207</v>
      </c>
      <c r="B99" s="48" t="s">
        <v>519</v>
      </c>
      <c r="C99" s="48" t="s">
        <v>514</v>
      </c>
      <c r="D99" s="49" t="s">
        <v>514</v>
      </c>
      <c r="E99" s="33" t="s">
        <v>514</v>
      </c>
      <c r="F99" s="33" t="s">
        <v>514</v>
      </c>
      <c r="G99" s="387">
        <f>G103+G100</f>
        <v>0</v>
      </c>
      <c r="H99" s="340">
        <v>0</v>
      </c>
    </row>
    <row r="100" spans="1:8" s="8" customFormat="1" ht="22.5" customHeight="1" hidden="1">
      <c r="A100" s="58" t="s">
        <v>243</v>
      </c>
      <c r="B100" s="50" t="s">
        <v>361</v>
      </c>
      <c r="C100" s="50"/>
      <c r="D100" s="49"/>
      <c r="E100" s="33"/>
      <c r="F100" s="33"/>
      <c r="G100" s="387">
        <f>G102+G101</f>
        <v>0</v>
      </c>
      <c r="H100" s="340">
        <f>H102+H101</f>
        <v>0</v>
      </c>
    </row>
    <row r="101" spans="1:8" s="8" customFormat="1" ht="31.5" customHeight="1" hidden="1">
      <c r="A101" s="58" t="s">
        <v>396</v>
      </c>
      <c r="B101" s="50" t="s">
        <v>361</v>
      </c>
      <c r="C101" s="180" t="s">
        <v>632</v>
      </c>
      <c r="D101" s="49">
        <v>11</v>
      </c>
      <c r="E101" s="33" t="s">
        <v>435</v>
      </c>
      <c r="F101" s="33" t="s">
        <v>685</v>
      </c>
      <c r="G101" s="387">
        <v>0</v>
      </c>
      <c r="H101" s="340">
        <v>0</v>
      </c>
    </row>
    <row r="102" spans="1:8" s="8" customFormat="1" ht="21.75" customHeight="1" hidden="1">
      <c r="A102" s="58" t="s">
        <v>611</v>
      </c>
      <c r="B102" s="50" t="s">
        <v>361</v>
      </c>
      <c r="C102" s="180" t="s">
        <v>632</v>
      </c>
      <c r="D102" s="49">
        <v>11</v>
      </c>
      <c r="E102" s="33" t="s">
        <v>435</v>
      </c>
      <c r="F102" s="33" t="s">
        <v>628</v>
      </c>
      <c r="G102" s="387">
        <v>0</v>
      </c>
      <c r="H102" s="340">
        <v>0</v>
      </c>
    </row>
    <row r="103" spans="1:8" s="8" customFormat="1" ht="44.25" customHeight="1" hidden="1">
      <c r="A103" s="58" t="s">
        <v>209</v>
      </c>
      <c r="B103" s="50" t="s">
        <v>520</v>
      </c>
      <c r="C103" s="50" t="s">
        <v>514</v>
      </c>
      <c r="D103" s="49" t="s">
        <v>514</v>
      </c>
      <c r="E103" s="33" t="s">
        <v>514</v>
      </c>
      <c r="F103" s="33" t="s">
        <v>514</v>
      </c>
      <c r="G103" s="387">
        <f>G105+G106+G104</f>
        <v>0</v>
      </c>
      <c r="H103" s="340" t="e">
        <f>H105+H106+H104</f>
        <v>#REF!</v>
      </c>
    </row>
    <row r="104" spans="1:8" s="8" customFormat="1" ht="44.25" customHeight="1" hidden="1">
      <c r="A104" s="306" t="s">
        <v>396</v>
      </c>
      <c r="B104" s="50" t="s">
        <v>520</v>
      </c>
      <c r="C104" s="180" t="s">
        <v>632</v>
      </c>
      <c r="D104" s="49">
        <v>11</v>
      </c>
      <c r="E104" s="33" t="s">
        <v>435</v>
      </c>
      <c r="F104" s="33" t="s">
        <v>685</v>
      </c>
      <c r="G104" s="387">
        <f>'[1]Приложение 8'!Q642</f>
        <v>0</v>
      </c>
      <c r="H104" s="340" t="e">
        <f>'[1]Приложение 8'!R642</f>
        <v>#REF!</v>
      </c>
    </row>
    <row r="105" spans="1:8" s="8" customFormat="1" ht="40.5" customHeight="1" hidden="1">
      <c r="A105" s="306" t="s">
        <v>611</v>
      </c>
      <c r="B105" s="50" t="s">
        <v>520</v>
      </c>
      <c r="C105" s="31">
        <v>27</v>
      </c>
      <c r="D105" s="49">
        <v>11</v>
      </c>
      <c r="E105" s="33" t="s">
        <v>435</v>
      </c>
      <c r="F105" s="33" t="s">
        <v>628</v>
      </c>
      <c r="G105" s="387">
        <f>'[1]Приложение 8'!Q644</f>
        <v>0</v>
      </c>
      <c r="H105" s="340" t="e">
        <f>'[1]Приложение 8'!R644</f>
        <v>#REF!</v>
      </c>
    </row>
    <row r="106" spans="1:8" s="8" customFormat="1" ht="41.25" customHeight="1" hidden="1">
      <c r="A106" s="41" t="s">
        <v>613</v>
      </c>
      <c r="B106" s="50" t="s">
        <v>520</v>
      </c>
      <c r="C106" s="31">
        <v>27</v>
      </c>
      <c r="D106" s="49">
        <v>11</v>
      </c>
      <c r="E106" s="33" t="s">
        <v>435</v>
      </c>
      <c r="F106" s="33" t="s">
        <v>631</v>
      </c>
      <c r="G106" s="387">
        <f>'[1]Приложение 8'!Q646</f>
        <v>0</v>
      </c>
      <c r="H106" s="340" t="e">
        <f>'[1]Приложение 8'!R646</f>
        <v>#REF!</v>
      </c>
    </row>
    <row r="107" spans="1:8" s="8" customFormat="1" ht="41.25" customHeight="1">
      <c r="A107" s="30" t="s">
        <v>211</v>
      </c>
      <c r="B107" s="50" t="s">
        <v>521</v>
      </c>
      <c r="C107" s="31" t="s">
        <v>514</v>
      </c>
      <c r="D107" s="49" t="s">
        <v>514</v>
      </c>
      <c r="E107" s="33" t="s">
        <v>514</v>
      </c>
      <c r="F107" s="33" t="s">
        <v>514</v>
      </c>
      <c r="G107" s="387">
        <f>G110+G108+G112</f>
        <v>6956.800000000001</v>
      </c>
      <c r="H107" s="340">
        <f>H110+H108+H112</f>
        <v>6956.800000000001</v>
      </c>
    </row>
    <row r="108" spans="1:8" s="8" customFormat="1" ht="41.25" customHeight="1" hidden="1">
      <c r="A108" s="30" t="s">
        <v>243</v>
      </c>
      <c r="B108" s="50" t="s">
        <v>912</v>
      </c>
      <c r="C108" s="31"/>
      <c r="D108" s="49"/>
      <c r="E108" s="33"/>
      <c r="F108" s="33"/>
      <c r="G108" s="387">
        <f>G109</f>
        <v>0</v>
      </c>
      <c r="H108" s="340">
        <f>H109</f>
        <v>0</v>
      </c>
    </row>
    <row r="109" spans="1:8" s="8" customFormat="1" ht="40.5" customHeight="1" hidden="1">
      <c r="A109" s="30" t="s">
        <v>611</v>
      </c>
      <c r="B109" s="50" t="s">
        <v>912</v>
      </c>
      <c r="C109" s="31">
        <v>27</v>
      </c>
      <c r="D109" s="49">
        <v>11</v>
      </c>
      <c r="E109" s="33" t="s">
        <v>435</v>
      </c>
      <c r="F109" s="33" t="s">
        <v>628</v>
      </c>
      <c r="G109" s="387">
        <f>'[1]Приложение 8'!Q650</f>
        <v>0</v>
      </c>
      <c r="H109" s="340">
        <v>0</v>
      </c>
    </row>
    <row r="110" spans="1:8" s="8" customFormat="1" ht="40.5" customHeight="1">
      <c r="A110" s="30" t="s">
        <v>209</v>
      </c>
      <c r="B110" s="50" t="s">
        <v>522</v>
      </c>
      <c r="C110" s="31" t="s">
        <v>514</v>
      </c>
      <c r="D110" s="49" t="s">
        <v>514</v>
      </c>
      <c r="E110" s="33" t="s">
        <v>514</v>
      </c>
      <c r="F110" s="33" t="s">
        <v>514</v>
      </c>
      <c r="G110" s="387">
        <f>G111</f>
        <v>6082.700000000001</v>
      </c>
      <c r="H110" s="340">
        <f>H111</f>
        <v>6082.700000000001</v>
      </c>
    </row>
    <row r="111" spans="1:8" s="8" customFormat="1" ht="30" customHeight="1">
      <c r="A111" s="41" t="s">
        <v>613</v>
      </c>
      <c r="B111" s="50" t="s">
        <v>522</v>
      </c>
      <c r="C111" s="31">
        <v>27</v>
      </c>
      <c r="D111" s="49">
        <v>11</v>
      </c>
      <c r="E111" s="33" t="s">
        <v>435</v>
      </c>
      <c r="F111" s="33" t="s">
        <v>631</v>
      </c>
      <c r="G111" s="387">
        <f>'Приложение 4'!Q650</f>
        <v>6082.700000000001</v>
      </c>
      <c r="H111" s="561">
        <f>'Приложение 4'!R650</f>
        <v>6082.700000000001</v>
      </c>
    </row>
    <row r="112" spans="1:8" s="8" customFormat="1" ht="60" customHeight="1">
      <c r="A112" s="30" t="s">
        <v>38</v>
      </c>
      <c r="B112" s="50" t="s">
        <v>130</v>
      </c>
      <c r="C112" s="31"/>
      <c r="D112" s="49"/>
      <c r="E112" s="33"/>
      <c r="F112" s="33"/>
      <c r="G112" s="387">
        <f>G113</f>
        <v>874.1</v>
      </c>
      <c r="H112" s="340">
        <f>H113</f>
        <v>874.1</v>
      </c>
    </row>
    <row r="113" spans="1:8" s="8" customFormat="1" ht="22.5" customHeight="1">
      <c r="A113" s="41" t="s">
        <v>613</v>
      </c>
      <c r="B113" s="50" t="s">
        <v>130</v>
      </c>
      <c r="C113" s="31">
        <v>27</v>
      </c>
      <c r="D113" s="49">
        <v>11</v>
      </c>
      <c r="E113" s="33" t="s">
        <v>435</v>
      </c>
      <c r="F113" s="33" t="s">
        <v>631</v>
      </c>
      <c r="G113" s="387">
        <f>'Приложение 4'!Q654</f>
        <v>874.1</v>
      </c>
      <c r="H113" s="561">
        <f>'Приложение 4'!R654</f>
        <v>874.1</v>
      </c>
    </row>
    <row r="114" spans="1:8" s="8" customFormat="1" ht="65.25" customHeight="1">
      <c r="A114" s="30" t="s">
        <v>210</v>
      </c>
      <c r="B114" s="50" t="s">
        <v>523</v>
      </c>
      <c r="C114" s="31" t="s">
        <v>514</v>
      </c>
      <c r="D114" s="49" t="s">
        <v>514</v>
      </c>
      <c r="E114" s="33" t="s">
        <v>514</v>
      </c>
      <c r="F114" s="33" t="s">
        <v>514</v>
      </c>
      <c r="G114" s="387">
        <f>G115+G119+G117</f>
        <v>6772.800000000001</v>
      </c>
      <c r="H114" s="340">
        <f>H115+H119+H117</f>
        <v>4747.599999999999</v>
      </c>
    </row>
    <row r="115" spans="1:8" s="8" customFormat="1" ht="21.75" customHeight="1" hidden="1">
      <c r="A115" s="30" t="s">
        <v>209</v>
      </c>
      <c r="B115" s="50" t="s">
        <v>524</v>
      </c>
      <c r="C115" s="31" t="s">
        <v>514</v>
      </c>
      <c r="D115" s="49" t="s">
        <v>514</v>
      </c>
      <c r="E115" s="33" t="s">
        <v>514</v>
      </c>
      <c r="F115" s="33" t="s">
        <v>514</v>
      </c>
      <c r="G115" s="387">
        <f>G116</f>
        <v>0</v>
      </c>
      <c r="H115" s="561"/>
    </row>
    <row r="116" spans="1:8" s="4" customFormat="1" ht="27" customHeight="1" hidden="1">
      <c r="A116" s="41" t="s">
        <v>613</v>
      </c>
      <c r="B116" s="50" t="s">
        <v>524</v>
      </c>
      <c r="C116" s="31">
        <v>27</v>
      </c>
      <c r="D116" s="49">
        <v>11</v>
      </c>
      <c r="E116" s="33" t="s">
        <v>435</v>
      </c>
      <c r="F116" s="33" t="s">
        <v>631</v>
      </c>
      <c r="G116" s="387">
        <v>0</v>
      </c>
      <c r="H116" s="561"/>
    </row>
    <row r="117" spans="1:8" ht="78.75">
      <c r="A117" s="30" t="s">
        <v>32</v>
      </c>
      <c r="B117" s="50" t="s">
        <v>131</v>
      </c>
      <c r="C117" s="36"/>
      <c r="D117" s="49"/>
      <c r="E117" s="33"/>
      <c r="F117" s="33"/>
      <c r="G117" s="387">
        <f>G118</f>
        <v>169.89999999999998</v>
      </c>
      <c r="H117" s="340">
        <f>H118</f>
        <v>168.2</v>
      </c>
    </row>
    <row r="118" spans="1:8" ht="22.5" customHeight="1">
      <c r="A118" s="41" t="s">
        <v>613</v>
      </c>
      <c r="B118" s="50" t="s">
        <v>131</v>
      </c>
      <c r="C118" s="36">
        <v>27</v>
      </c>
      <c r="D118" s="49">
        <v>11</v>
      </c>
      <c r="E118" s="33" t="s">
        <v>435</v>
      </c>
      <c r="F118" s="33" t="s">
        <v>631</v>
      </c>
      <c r="G118" s="387">
        <f>'Приложение 4'!Q660</f>
        <v>169.89999999999998</v>
      </c>
      <c r="H118" s="561">
        <f>'Приложение 4'!R660</f>
        <v>168.2</v>
      </c>
    </row>
    <row r="119" spans="1:8" ht="66.75" customHeight="1">
      <c r="A119" s="30" t="s">
        <v>904</v>
      </c>
      <c r="B119" s="50" t="s">
        <v>908</v>
      </c>
      <c r="C119" s="36"/>
      <c r="D119" s="49"/>
      <c r="E119" s="33"/>
      <c r="F119" s="33"/>
      <c r="G119" s="387">
        <f>G120</f>
        <v>6602.9000000000015</v>
      </c>
      <c r="H119" s="340">
        <f>H120</f>
        <v>4579.4</v>
      </c>
    </row>
    <row r="120" spans="1:8" ht="22.5" customHeight="1">
      <c r="A120" s="41" t="s">
        <v>613</v>
      </c>
      <c r="B120" s="50" t="s">
        <v>908</v>
      </c>
      <c r="C120" s="36">
        <v>27</v>
      </c>
      <c r="D120" s="49">
        <v>11</v>
      </c>
      <c r="E120" s="33" t="s">
        <v>435</v>
      </c>
      <c r="F120" s="33" t="s">
        <v>631</v>
      </c>
      <c r="G120" s="387">
        <f>'Приложение 4'!Q662</f>
        <v>6602.9000000000015</v>
      </c>
      <c r="H120" s="561">
        <f>'Приложение 4'!R662</f>
        <v>4579.4</v>
      </c>
    </row>
    <row r="121" spans="1:8" ht="57" customHeight="1">
      <c r="A121" s="304" t="s">
        <v>893</v>
      </c>
      <c r="B121" s="42" t="s">
        <v>525</v>
      </c>
      <c r="C121" s="46" t="s">
        <v>514</v>
      </c>
      <c r="D121" s="46" t="s">
        <v>514</v>
      </c>
      <c r="E121" s="44" t="s">
        <v>514</v>
      </c>
      <c r="F121" s="44" t="s">
        <v>514</v>
      </c>
      <c r="G121" s="386">
        <f>G122+G142+G175+G185+G235</f>
        <v>279334.8</v>
      </c>
      <c r="H121" s="384">
        <f>H122+H142+H175+H185+H235</f>
        <v>278346.79999999993</v>
      </c>
    </row>
    <row r="122" spans="1:8" ht="22.5" customHeight="1">
      <c r="A122" s="53" t="s">
        <v>327</v>
      </c>
      <c r="B122" s="54" t="s">
        <v>525</v>
      </c>
      <c r="C122" s="55">
        <v>663</v>
      </c>
      <c r="D122" s="55">
        <v>7</v>
      </c>
      <c r="E122" s="56" t="s">
        <v>435</v>
      </c>
      <c r="F122" s="56"/>
      <c r="G122" s="552">
        <f>G123+G135+G132</f>
        <v>62438.700000000004</v>
      </c>
      <c r="H122" s="385">
        <f>H123+H135+H132</f>
        <v>62437.799999999996</v>
      </c>
    </row>
    <row r="123" spans="1:8" s="4" customFormat="1" ht="60" customHeight="1">
      <c r="A123" s="57" t="s">
        <v>588</v>
      </c>
      <c r="B123" s="36" t="s">
        <v>526</v>
      </c>
      <c r="C123" s="49" t="s">
        <v>514</v>
      </c>
      <c r="D123" s="49" t="s">
        <v>514</v>
      </c>
      <c r="E123" s="33" t="s">
        <v>514</v>
      </c>
      <c r="F123" s="33" t="s">
        <v>514</v>
      </c>
      <c r="G123" s="387">
        <f>G124+G126+G130+G128</f>
        <v>59383.4</v>
      </c>
      <c r="H123" s="340">
        <f>H124+H126+H130+H128</f>
        <v>59382.7</v>
      </c>
    </row>
    <row r="124" spans="1:8" ht="78.75">
      <c r="A124" s="57" t="s">
        <v>232</v>
      </c>
      <c r="B124" s="36" t="s">
        <v>527</v>
      </c>
      <c r="C124" s="49" t="s">
        <v>514</v>
      </c>
      <c r="D124" s="49" t="s">
        <v>514</v>
      </c>
      <c r="E124" s="33" t="s">
        <v>514</v>
      </c>
      <c r="F124" s="33" t="s">
        <v>514</v>
      </c>
      <c r="G124" s="387">
        <f>G125</f>
        <v>40988.5</v>
      </c>
      <c r="H124" s="340">
        <f>H125</f>
        <v>40988.5</v>
      </c>
    </row>
    <row r="125" spans="1:8" ht="15.75">
      <c r="A125" s="305" t="s">
        <v>613</v>
      </c>
      <c r="B125" s="36" t="s">
        <v>527</v>
      </c>
      <c r="C125" s="49">
        <v>663</v>
      </c>
      <c r="D125" s="49">
        <v>7</v>
      </c>
      <c r="E125" s="33" t="s">
        <v>435</v>
      </c>
      <c r="F125" s="33" t="s">
        <v>631</v>
      </c>
      <c r="G125" s="387">
        <f>'Приложение 4'!Q888</f>
        <v>40988.5</v>
      </c>
      <c r="H125" s="561">
        <f>'Приложение 4'!R888</f>
        <v>40988.5</v>
      </c>
    </row>
    <row r="126" spans="1:8" ht="20.25" customHeight="1">
      <c r="A126" s="57" t="s">
        <v>229</v>
      </c>
      <c r="B126" s="36" t="s">
        <v>528</v>
      </c>
      <c r="C126" s="49" t="s">
        <v>514</v>
      </c>
      <c r="D126" s="49" t="s">
        <v>514</v>
      </c>
      <c r="E126" s="33" t="s">
        <v>514</v>
      </c>
      <c r="F126" s="33" t="s">
        <v>514</v>
      </c>
      <c r="G126" s="387">
        <f>G127</f>
        <v>195.9</v>
      </c>
      <c r="H126" s="340">
        <f>H127</f>
        <v>195.9</v>
      </c>
    </row>
    <row r="127" spans="1:8" ht="20.25" customHeight="1">
      <c r="A127" s="305" t="s">
        <v>613</v>
      </c>
      <c r="B127" s="36" t="s">
        <v>528</v>
      </c>
      <c r="C127" s="49">
        <v>663</v>
      </c>
      <c r="D127" s="49">
        <v>7</v>
      </c>
      <c r="E127" s="33" t="s">
        <v>435</v>
      </c>
      <c r="F127" s="33" t="s">
        <v>631</v>
      </c>
      <c r="G127" s="387">
        <f>'Приложение 4'!Q892</f>
        <v>195.9</v>
      </c>
      <c r="H127" s="561">
        <f>'Приложение 4'!R892</f>
        <v>195.9</v>
      </c>
    </row>
    <row r="128" spans="1:8" ht="20.25" customHeight="1">
      <c r="A128" s="57" t="s">
        <v>38</v>
      </c>
      <c r="B128" s="36" t="s">
        <v>132</v>
      </c>
      <c r="C128" s="49"/>
      <c r="D128" s="49"/>
      <c r="E128" s="33"/>
      <c r="F128" s="33"/>
      <c r="G128" s="387">
        <f>G129</f>
        <v>2810</v>
      </c>
      <c r="H128" s="340">
        <f>H129</f>
        <v>2810</v>
      </c>
    </row>
    <row r="129" spans="1:8" ht="15.75">
      <c r="A129" s="305" t="s">
        <v>613</v>
      </c>
      <c r="B129" s="36" t="s">
        <v>132</v>
      </c>
      <c r="C129" s="49">
        <v>663</v>
      </c>
      <c r="D129" s="49">
        <v>7</v>
      </c>
      <c r="E129" s="33" t="s">
        <v>435</v>
      </c>
      <c r="F129" s="33" t="s">
        <v>631</v>
      </c>
      <c r="G129" s="387">
        <f>'Приложение 4'!Q896</f>
        <v>2810</v>
      </c>
      <c r="H129" s="561">
        <f>'Приложение 4'!R896</f>
        <v>2810</v>
      </c>
    </row>
    <row r="130" spans="1:8" ht="15.75">
      <c r="A130" s="30" t="s">
        <v>230</v>
      </c>
      <c r="B130" s="36" t="s">
        <v>529</v>
      </c>
      <c r="C130" s="49" t="s">
        <v>514</v>
      </c>
      <c r="D130" s="49" t="s">
        <v>514</v>
      </c>
      <c r="E130" s="33" t="s">
        <v>514</v>
      </c>
      <c r="F130" s="33" t="s">
        <v>514</v>
      </c>
      <c r="G130" s="387">
        <f>G131</f>
        <v>15388.999999999998</v>
      </c>
      <c r="H130" s="340">
        <f>H131</f>
        <v>15388.3</v>
      </c>
    </row>
    <row r="131" spans="1:8" ht="15.75">
      <c r="A131" s="41" t="s">
        <v>613</v>
      </c>
      <c r="B131" s="36" t="s">
        <v>529</v>
      </c>
      <c r="C131" s="49">
        <v>663</v>
      </c>
      <c r="D131" s="49">
        <v>7</v>
      </c>
      <c r="E131" s="33" t="s">
        <v>435</v>
      </c>
      <c r="F131" s="33" t="s">
        <v>631</v>
      </c>
      <c r="G131" s="387">
        <f>'Приложение 4'!Q898</f>
        <v>15388.999999999998</v>
      </c>
      <c r="H131" s="561">
        <f>'Приложение 4'!R898</f>
        <v>15388.3</v>
      </c>
    </row>
    <row r="132" spans="1:8" ht="31.5">
      <c r="A132" s="30" t="s">
        <v>592</v>
      </c>
      <c r="B132" s="36" t="s">
        <v>539</v>
      </c>
      <c r="C132" s="49"/>
      <c r="D132" s="49"/>
      <c r="E132" s="33"/>
      <c r="F132" s="33"/>
      <c r="G132" s="387">
        <f>G133</f>
        <v>1.5</v>
      </c>
      <c r="H132" s="340">
        <f>H133</f>
        <v>1.5</v>
      </c>
    </row>
    <row r="133" spans="1:8" ht="42.75" customHeight="1">
      <c r="A133" s="30" t="s">
        <v>230</v>
      </c>
      <c r="B133" s="36" t="s">
        <v>133</v>
      </c>
      <c r="C133" s="49"/>
      <c r="D133" s="49"/>
      <c r="E133" s="33"/>
      <c r="F133" s="33"/>
      <c r="G133" s="387">
        <f>G134</f>
        <v>1.5</v>
      </c>
      <c r="H133" s="340">
        <f>H134</f>
        <v>1.5</v>
      </c>
    </row>
    <row r="134" spans="1:8" ht="15.75">
      <c r="A134" s="41" t="s">
        <v>613</v>
      </c>
      <c r="B134" s="36" t="s">
        <v>133</v>
      </c>
      <c r="C134" s="49">
        <v>663</v>
      </c>
      <c r="D134" s="49">
        <v>7</v>
      </c>
      <c r="E134" s="33" t="s">
        <v>435</v>
      </c>
      <c r="F134" s="33" t="s">
        <v>631</v>
      </c>
      <c r="G134" s="387">
        <f>'Приложение 4'!Q903</f>
        <v>1.5</v>
      </c>
      <c r="H134" s="561">
        <f>'Приложение 4'!R903</f>
        <v>1.5</v>
      </c>
    </row>
    <row r="135" spans="1:8" ht="51" customHeight="1">
      <c r="A135" s="30" t="s">
        <v>106</v>
      </c>
      <c r="B135" s="36" t="s">
        <v>530</v>
      </c>
      <c r="C135" s="49" t="s">
        <v>514</v>
      </c>
      <c r="D135" s="49" t="s">
        <v>514</v>
      </c>
      <c r="E135" s="33" t="s">
        <v>514</v>
      </c>
      <c r="F135" s="33" t="s">
        <v>514</v>
      </c>
      <c r="G135" s="387">
        <f>G136+G140+G138</f>
        <v>3053.8</v>
      </c>
      <c r="H135" s="340">
        <f>H136+H140+H138</f>
        <v>3053.6</v>
      </c>
    </row>
    <row r="136" spans="1:8" ht="15.75">
      <c r="A136" s="30" t="s">
        <v>230</v>
      </c>
      <c r="B136" s="36" t="s">
        <v>531</v>
      </c>
      <c r="C136" s="49" t="s">
        <v>514</v>
      </c>
      <c r="D136" s="49" t="s">
        <v>514</v>
      </c>
      <c r="E136" s="33" t="s">
        <v>514</v>
      </c>
      <c r="F136" s="33" t="s">
        <v>514</v>
      </c>
      <c r="G136" s="387">
        <f>G137</f>
        <v>552.0000000000001</v>
      </c>
      <c r="H136" s="340">
        <f>H137</f>
        <v>552.0000000000001</v>
      </c>
    </row>
    <row r="137" spans="1:8" s="4" customFormat="1" ht="62.25" customHeight="1">
      <c r="A137" s="41" t="s">
        <v>613</v>
      </c>
      <c r="B137" s="36" t="s">
        <v>531</v>
      </c>
      <c r="C137" s="49">
        <v>663</v>
      </c>
      <c r="D137" s="49">
        <v>7</v>
      </c>
      <c r="E137" s="33" t="s">
        <v>435</v>
      </c>
      <c r="F137" s="33" t="s">
        <v>631</v>
      </c>
      <c r="G137" s="387">
        <f>'Приложение 4'!Q906</f>
        <v>552.0000000000001</v>
      </c>
      <c r="H137" s="561">
        <f>'Приложение 4'!R906</f>
        <v>552.0000000000001</v>
      </c>
    </row>
    <row r="138" spans="1:8" ht="23.25" customHeight="1">
      <c r="A138" s="30" t="s">
        <v>88</v>
      </c>
      <c r="B138" s="36" t="s">
        <v>134</v>
      </c>
      <c r="C138" s="49"/>
      <c r="D138" s="49"/>
      <c r="E138" s="33"/>
      <c r="F138" s="33"/>
      <c r="G138" s="387">
        <f>G139</f>
        <v>0</v>
      </c>
      <c r="H138" s="340">
        <f>H139</f>
        <v>0</v>
      </c>
    </row>
    <row r="139" spans="1:8" ht="38.25" customHeight="1">
      <c r="A139" s="30" t="s">
        <v>613</v>
      </c>
      <c r="B139" s="36" t="s">
        <v>134</v>
      </c>
      <c r="C139" s="49">
        <v>663</v>
      </c>
      <c r="D139" s="49">
        <v>7</v>
      </c>
      <c r="E139" s="33" t="s">
        <v>435</v>
      </c>
      <c r="F139" s="33" t="s">
        <v>631</v>
      </c>
      <c r="G139" s="387">
        <f>'Приложение 4'!Q909</f>
        <v>0</v>
      </c>
      <c r="H139" s="561">
        <f>'Приложение 4'!R909</f>
        <v>0</v>
      </c>
    </row>
    <row r="140" spans="1:8" ht="47.25">
      <c r="A140" s="30" t="s">
        <v>88</v>
      </c>
      <c r="B140" s="36" t="s">
        <v>135</v>
      </c>
      <c r="C140" s="49"/>
      <c r="D140" s="49"/>
      <c r="E140" s="33"/>
      <c r="F140" s="33"/>
      <c r="G140" s="387">
        <f>G141</f>
        <v>2501.8</v>
      </c>
      <c r="H140" s="340">
        <f>H141</f>
        <v>2501.6</v>
      </c>
    </row>
    <row r="141" spans="1:8" s="4" customFormat="1" ht="60.75" customHeight="1">
      <c r="A141" s="41" t="s">
        <v>613</v>
      </c>
      <c r="B141" s="36" t="s">
        <v>135</v>
      </c>
      <c r="C141" s="49">
        <v>663</v>
      </c>
      <c r="D141" s="49">
        <v>7</v>
      </c>
      <c r="E141" s="33" t="s">
        <v>435</v>
      </c>
      <c r="F141" s="33" t="s">
        <v>631</v>
      </c>
      <c r="G141" s="387">
        <f>'Приложение 4'!Q911</f>
        <v>2501.8</v>
      </c>
      <c r="H141" s="561">
        <f>'Приложение 4'!R911</f>
        <v>2501.6</v>
      </c>
    </row>
    <row r="142" spans="1:8" ht="23.25" customHeight="1">
      <c r="A142" s="53" t="s">
        <v>410</v>
      </c>
      <c r="B142" s="54" t="s">
        <v>525</v>
      </c>
      <c r="C142" s="55">
        <v>663</v>
      </c>
      <c r="D142" s="238">
        <v>7</v>
      </c>
      <c r="E142" s="56" t="s">
        <v>472</v>
      </c>
      <c r="F142" s="56" t="s">
        <v>514</v>
      </c>
      <c r="G142" s="552">
        <f>G143+G148+G159+G162+G164</f>
        <v>199783.39999999997</v>
      </c>
      <c r="H142" s="385">
        <f>H143+H148+H159+H162+H164</f>
        <v>198847.09999999998</v>
      </c>
    </row>
    <row r="143" spans="1:8" ht="31.5">
      <c r="A143" s="57" t="s">
        <v>588</v>
      </c>
      <c r="B143" s="36" t="s">
        <v>526</v>
      </c>
      <c r="C143" s="49" t="s">
        <v>514</v>
      </c>
      <c r="D143" s="32" t="s">
        <v>514</v>
      </c>
      <c r="E143" s="33" t="s">
        <v>514</v>
      </c>
      <c r="F143" s="33" t="s">
        <v>514</v>
      </c>
      <c r="G143" s="387">
        <f>G144+G146</f>
        <v>12876.5</v>
      </c>
      <c r="H143" s="340">
        <f>H144+H146</f>
        <v>12876.5</v>
      </c>
    </row>
    <row r="144" spans="1:8" s="9" customFormat="1" ht="94.5">
      <c r="A144" s="57" t="s">
        <v>233</v>
      </c>
      <c r="B144" s="36" t="s">
        <v>528</v>
      </c>
      <c r="C144" s="49" t="s">
        <v>514</v>
      </c>
      <c r="D144" s="32" t="s">
        <v>514</v>
      </c>
      <c r="E144" s="33" t="s">
        <v>514</v>
      </c>
      <c r="F144" s="33" t="s">
        <v>514</v>
      </c>
      <c r="G144" s="387">
        <f>G145</f>
        <v>12728.4</v>
      </c>
      <c r="H144" s="340">
        <f>H145</f>
        <v>12728.4</v>
      </c>
    </row>
    <row r="145" spans="1:8" s="8" customFormat="1" ht="22.5" customHeight="1">
      <c r="A145" s="305" t="s">
        <v>613</v>
      </c>
      <c r="B145" s="36" t="s">
        <v>528</v>
      </c>
      <c r="C145" s="49">
        <v>663</v>
      </c>
      <c r="D145" s="32">
        <v>7</v>
      </c>
      <c r="E145" s="33" t="s">
        <v>472</v>
      </c>
      <c r="F145" s="33" t="s">
        <v>631</v>
      </c>
      <c r="G145" s="387">
        <f>'Приложение 4'!Q942</f>
        <v>12728.4</v>
      </c>
      <c r="H145" s="561">
        <f>'Приложение 4'!R942</f>
        <v>12728.4</v>
      </c>
    </row>
    <row r="146" spans="1:8" s="8" customFormat="1" ht="36.75" customHeight="1">
      <c r="A146" s="57" t="s">
        <v>234</v>
      </c>
      <c r="B146" s="36" t="s">
        <v>532</v>
      </c>
      <c r="C146" s="49" t="s">
        <v>514</v>
      </c>
      <c r="D146" s="32" t="s">
        <v>514</v>
      </c>
      <c r="E146" s="33" t="s">
        <v>514</v>
      </c>
      <c r="F146" s="33" t="s">
        <v>514</v>
      </c>
      <c r="G146" s="387">
        <f>G147</f>
        <v>148.1</v>
      </c>
      <c r="H146" s="340">
        <f>H147</f>
        <v>148.1</v>
      </c>
    </row>
    <row r="147" spans="1:8" s="8" customFormat="1" ht="25.5" customHeight="1">
      <c r="A147" s="305" t="s">
        <v>613</v>
      </c>
      <c r="B147" s="36" t="s">
        <v>532</v>
      </c>
      <c r="C147" s="49">
        <v>663</v>
      </c>
      <c r="D147" s="32">
        <v>7</v>
      </c>
      <c r="E147" s="33" t="s">
        <v>472</v>
      </c>
      <c r="F147" s="33" t="s">
        <v>631</v>
      </c>
      <c r="G147" s="387">
        <f>'Приложение 4'!Q945</f>
        <v>148.1</v>
      </c>
      <c r="H147" s="561">
        <f>'Приложение 4'!R945</f>
        <v>148.1</v>
      </c>
    </row>
    <row r="148" spans="1:8" s="8" customFormat="1" ht="23.25" customHeight="1">
      <c r="A148" s="58" t="s">
        <v>589</v>
      </c>
      <c r="B148" s="31" t="s">
        <v>533</v>
      </c>
      <c r="C148" s="59" t="s">
        <v>514</v>
      </c>
      <c r="D148" s="32" t="s">
        <v>514</v>
      </c>
      <c r="E148" s="33" t="s">
        <v>514</v>
      </c>
      <c r="F148" s="33" t="s">
        <v>514</v>
      </c>
      <c r="G148" s="387">
        <f>G149+G153+G155+G157+G151</f>
        <v>150609.3</v>
      </c>
      <c r="H148" s="340">
        <f>H149+H153+H155+H157+H151</f>
        <v>150576.69999999995</v>
      </c>
    </row>
    <row r="149" spans="1:8" s="8" customFormat="1" ht="34.5" customHeight="1">
      <c r="A149" s="58" t="s">
        <v>234</v>
      </c>
      <c r="B149" s="31" t="s">
        <v>534</v>
      </c>
      <c r="C149" s="59" t="s">
        <v>514</v>
      </c>
      <c r="D149" s="32" t="s">
        <v>514</v>
      </c>
      <c r="E149" s="33" t="s">
        <v>514</v>
      </c>
      <c r="F149" s="33" t="s">
        <v>514</v>
      </c>
      <c r="G149" s="387">
        <f>G150</f>
        <v>42546.8</v>
      </c>
      <c r="H149" s="340">
        <f>H150</f>
        <v>42514.2</v>
      </c>
    </row>
    <row r="150" spans="1:8" s="8" customFormat="1" ht="22.5" customHeight="1">
      <c r="A150" s="306" t="s">
        <v>613</v>
      </c>
      <c r="B150" s="31" t="s">
        <v>534</v>
      </c>
      <c r="C150" s="59">
        <v>663</v>
      </c>
      <c r="D150" s="32">
        <v>7</v>
      </c>
      <c r="E150" s="33" t="s">
        <v>472</v>
      </c>
      <c r="F150" s="33" t="s">
        <v>631</v>
      </c>
      <c r="G150" s="387">
        <f>'Приложение 4'!Q949</f>
        <v>42546.8</v>
      </c>
      <c r="H150" s="561">
        <f>'Приложение 4'!R949</f>
        <v>42514.2</v>
      </c>
    </row>
    <row r="151" spans="1:8" s="8" customFormat="1" ht="39.75" customHeight="1">
      <c r="A151" s="58" t="s">
        <v>38</v>
      </c>
      <c r="B151" s="31" t="s">
        <v>136</v>
      </c>
      <c r="C151" s="59"/>
      <c r="D151" s="32"/>
      <c r="E151" s="33"/>
      <c r="F151" s="33"/>
      <c r="G151" s="387">
        <f>G152</f>
        <v>6466.3</v>
      </c>
      <c r="H151" s="340">
        <f>H152</f>
        <v>6466.3</v>
      </c>
    </row>
    <row r="152" spans="1:8" s="8" customFormat="1" ht="27" customHeight="1">
      <c r="A152" s="306" t="s">
        <v>613</v>
      </c>
      <c r="B152" s="31" t="s">
        <v>136</v>
      </c>
      <c r="C152" s="59">
        <v>663</v>
      </c>
      <c r="D152" s="32">
        <v>7</v>
      </c>
      <c r="E152" s="33" t="s">
        <v>472</v>
      </c>
      <c r="F152" s="33" t="s">
        <v>631</v>
      </c>
      <c r="G152" s="387">
        <f>'Приложение 4'!Q953</f>
        <v>6466.3</v>
      </c>
      <c r="H152" s="561">
        <f>'Приложение 4'!R953</f>
        <v>6466.3</v>
      </c>
    </row>
    <row r="153" spans="1:8" s="8" customFormat="1" ht="60" customHeight="1">
      <c r="A153" s="58" t="s">
        <v>232</v>
      </c>
      <c r="B153" s="31" t="s">
        <v>535</v>
      </c>
      <c r="C153" s="59" t="s">
        <v>514</v>
      </c>
      <c r="D153" s="32" t="s">
        <v>514</v>
      </c>
      <c r="E153" s="33" t="s">
        <v>514</v>
      </c>
      <c r="F153" s="33" t="s">
        <v>514</v>
      </c>
      <c r="G153" s="387">
        <f>G154</f>
        <v>95137.4</v>
      </c>
      <c r="H153" s="340">
        <f>H154</f>
        <v>95137.4</v>
      </c>
    </row>
    <row r="154" spans="1:8" s="8" customFormat="1" ht="30" customHeight="1">
      <c r="A154" s="306" t="s">
        <v>613</v>
      </c>
      <c r="B154" s="31" t="s">
        <v>535</v>
      </c>
      <c r="C154" s="59">
        <v>663</v>
      </c>
      <c r="D154" s="32">
        <v>7</v>
      </c>
      <c r="E154" s="33" t="s">
        <v>472</v>
      </c>
      <c r="F154" s="33" t="s">
        <v>631</v>
      </c>
      <c r="G154" s="387">
        <f>'Приложение 4'!Q955</f>
        <v>95137.4</v>
      </c>
      <c r="H154" s="561">
        <f>'Приложение 4'!R955</f>
        <v>95137.4</v>
      </c>
    </row>
    <row r="155" spans="1:8" s="8" customFormat="1" ht="35.25" customHeight="1">
      <c r="A155" s="58" t="s">
        <v>229</v>
      </c>
      <c r="B155" s="31" t="s">
        <v>536</v>
      </c>
      <c r="C155" s="59" t="s">
        <v>514</v>
      </c>
      <c r="D155" s="32" t="s">
        <v>514</v>
      </c>
      <c r="E155" s="33" t="s">
        <v>514</v>
      </c>
      <c r="F155" s="33" t="s">
        <v>514</v>
      </c>
      <c r="G155" s="387">
        <f>G156</f>
        <v>6458.8</v>
      </c>
      <c r="H155" s="340">
        <f>H156</f>
        <v>6458.8</v>
      </c>
    </row>
    <row r="156" spans="1:8" s="8" customFormat="1" ht="32.25" customHeight="1">
      <c r="A156" s="306" t="s">
        <v>613</v>
      </c>
      <c r="B156" s="31" t="s">
        <v>536</v>
      </c>
      <c r="C156" s="59">
        <v>663</v>
      </c>
      <c r="D156" s="32">
        <v>7</v>
      </c>
      <c r="E156" s="33" t="s">
        <v>472</v>
      </c>
      <c r="F156" s="33" t="s">
        <v>631</v>
      </c>
      <c r="G156" s="387">
        <f>'Приложение 4'!Q959</f>
        <v>6458.8</v>
      </c>
      <c r="H156" s="561">
        <f>'Приложение 4'!R959</f>
        <v>6458.8</v>
      </c>
    </row>
    <row r="157" spans="1:8" s="8" customFormat="1" ht="75.75" customHeight="1" hidden="1">
      <c r="A157" s="306" t="s">
        <v>380</v>
      </c>
      <c r="B157" s="34" t="s">
        <v>381</v>
      </c>
      <c r="C157" s="59"/>
      <c r="D157" s="32"/>
      <c r="E157" s="33"/>
      <c r="F157" s="33"/>
      <c r="G157" s="387">
        <f>G158</f>
        <v>0</v>
      </c>
      <c r="H157" s="561"/>
    </row>
    <row r="158" spans="1:8" s="8" customFormat="1" ht="23.25" customHeight="1" hidden="1">
      <c r="A158" s="306" t="s">
        <v>613</v>
      </c>
      <c r="B158" s="34" t="s">
        <v>381</v>
      </c>
      <c r="C158" s="59">
        <v>663</v>
      </c>
      <c r="D158" s="32">
        <v>7</v>
      </c>
      <c r="E158" s="33" t="s">
        <v>472</v>
      </c>
      <c r="F158" s="33" t="s">
        <v>631</v>
      </c>
      <c r="G158" s="387">
        <v>0</v>
      </c>
      <c r="H158" s="561">
        <v>0</v>
      </c>
    </row>
    <row r="159" spans="1:8" s="8" customFormat="1" ht="55.5" customHeight="1">
      <c r="A159" s="21" t="s">
        <v>108</v>
      </c>
      <c r="B159" s="62" t="s">
        <v>537</v>
      </c>
      <c r="C159" s="63" t="s">
        <v>514</v>
      </c>
      <c r="D159" s="29" t="s">
        <v>514</v>
      </c>
      <c r="E159" s="25" t="s">
        <v>514</v>
      </c>
      <c r="F159" s="25" t="s">
        <v>514</v>
      </c>
      <c r="G159" s="551">
        <f>G160</f>
        <v>64.4</v>
      </c>
      <c r="H159" s="341">
        <f>H160</f>
        <v>64.2</v>
      </c>
    </row>
    <row r="160" spans="1:8" s="8" customFormat="1" ht="36" customHeight="1">
      <c r="A160" s="21" t="s">
        <v>234</v>
      </c>
      <c r="B160" s="62" t="s">
        <v>538</v>
      </c>
      <c r="C160" s="63"/>
      <c r="D160" s="29"/>
      <c r="E160" s="25" t="s">
        <v>514</v>
      </c>
      <c r="F160" s="25" t="s">
        <v>514</v>
      </c>
      <c r="G160" s="551">
        <f>G161</f>
        <v>64.4</v>
      </c>
      <c r="H160" s="341">
        <f>H161</f>
        <v>64.2</v>
      </c>
    </row>
    <row r="161" spans="1:8" s="8" customFormat="1" ht="25.5" customHeight="1">
      <c r="A161" s="26" t="s">
        <v>613</v>
      </c>
      <c r="B161" s="62" t="s">
        <v>538</v>
      </c>
      <c r="C161" s="63">
        <v>663</v>
      </c>
      <c r="D161" s="29">
        <v>7</v>
      </c>
      <c r="E161" s="25" t="s">
        <v>472</v>
      </c>
      <c r="F161" s="25" t="s">
        <v>631</v>
      </c>
      <c r="G161" s="551">
        <f>'Приложение 4'!Q967</f>
        <v>64.4</v>
      </c>
      <c r="H161" s="561">
        <f>'Приложение 4'!R967</f>
        <v>64.2</v>
      </c>
    </row>
    <row r="162" spans="1:8" s="8" customFormat="1" ht="21.75" customHeight="1">
      <c r="A162" s="30" t="s">
        <v>592</v>
      </c>
      <c r="B162" s="62" t="s">
        <v>539</v>
      </c>
      <c r="C162" s="63" t="s">
        <v>514</v>
      </c>
      <c r="D162" s="29" t="s">
        <v>514</v>
      </c>
      <c r="E162" s="25" t="s">
        <v>514</v>
      </c>
      <c r="F162" s="25" t="s">
        <v>514</v>
      </c>
      <c r="G162" s="551">
        <f>G163</f>
        <v>0</v>
      </c>
      <c r="H162" s="341">
        <f>H163</f>
        <v>0</v>
      </c>
    </row>
    <row r="163" spans="1:8" s="4" customFormat="1" ht="29.25" customHeight="1">
      <c r="A163" s="41" t="s">
        <v>613</v>
      </c>
      <c r="B163" s="62" t="s">
        <v>540</v>
      </c>
      <c r="C163" s="63">
        <v>663</v>
      </c>
      <c r="D163" s="29">
        <v>7</v>
      </c>
      <c r="E163" s="25" t="s">
        <v>472</v>
      </c>
      <c r="F163" s="25" t="s">
        <v>631</v>
      </c>
      <c r="G163" s="551">
        <f>'Приложение 4'!Q971</f>
        <v>0</v>
      </c>
      <c r="H163" s="561">
        <f>'Приложение 4'!R971</f>
        <v>0</v>
      </c>
    </row>
    <row r="164" spans="1:8" ht="31.5">
      <c r="A164" s="30" t="s">
        <v>106</v>
      </c>
      <c r="B164" s="34" t="s">
        <v>530</v>
      </c>
      <c r="C164" s="59" t="s">
        <v>514</v>
      </c>
      <c r="D164" s="32" t="s">
        <v>514</v>
      </c>
      <c r="E164" s="33" t="s">
        <v>514</v>
      </c>
      <c r="F164" s="33" t="s">
        <v>514</v>
      </c>
      <c r="G164" s="387">
        <f>G166+G173+G171+G167+G169</f>
        <v>36233.2</v>
      </c>
      <c r="H164" s="340">
        <f>H166+H173+H171+H167+H169</f>
        <v>35329.700000000004</v>
      </c>
    </row>
    <row r="165" spans="1:8" ht="41.25" customHeight="1">
      <c r="A165" s="30" t="s">
        <v>234</v>
      </c>
      <c r="B165" s="34" t="s">
        <v>658</v>
      </c>
      <c r="C165" s="59"/>
      <c r="D165" s="32"/>
      <c r="E165" s="33"/>
      <c r="F165" s="33"/>
      <c r="G165" s="387">
        <f>G166</f>
        <v>1462.1999999999998</v>
      </c>
      <c r="H165" s="340">
        <f>H166</f>
        <v>1462.1999999999998</v>
      </c>
    </row>
    <row r="166" spans="1:8" ht="41.25" customHeight="1">
      <c r="A166" s="41" t="s">
        <v>613</v>
      </c>
      <c r="B166" s="34" t="s">
        <v>658</v>
      </c>
      <c r="C166" s="59">
        <v>663</v>
      </c>
      <c r="D166" s="32">
        <v>7</v>
      </c>
      <c r="E166" s="33" t="s">
        <v>472</v>
      </c>
      <c r="F166" s="33" t="s">
        <v>631</v>
      </c>
      <c r="G166" s="387">
        <f>'Приложение 4'!Q975</f>
        <v>1462.1999999999998</v>
      </c>
      <c r="H166" s="561">
        <f>'Приложение 4'!R975</f>
        <v>1462.1999999999998</v>
      </c>
    </row>
    <row r="167" spans="1:8" ht="51.75" customHeight="1">
      <c r="A167" s="30" t="s">
        <v>88</v>
      </c>
      <c r="B167" s="34" t="s">
        <v>135</v>
      </c>
      <c r="C167" s="59"/>
      <c r="D167" s="32"/>
      <c r="E167" s="33"/>
      <c r="F167" s="33"/>
      <c r="G167" s="387">
        <f>G168</f>
        <v>26500.1</v>
      </c>
      <c r="H167" s="340">
        <f>H168</f>
        <v>26500</v>
      </c>
    </row>
    <row r="168" spans="1:8" ht="23.25" customHeight="1">
      <c r="A168" s="41" t="s">
        <v>613</v>
      </c>
      <c r="B168" s="34" t="s">
        <v>135</v>
      </c>
      <c r="C168" s="59">
        <v>663</v>
      </c>
      <c r="D168" s="32">
        <v>7</v>
      </c>
      <c r="E168" s="33" t="s">
        <v>472</v>
      </c>
      <c r="F168" s="33" t="s">
        <v>631</v>
      </c>
      <c r="G168" s="387">
        <f>'Приложение 4'!Q978</f>
        <v>26500.1</v>
      </c>
      <c r="H168" s="561">
        <f>'Приложение 4'!R978</f>
        <v>26500</v>
      </c>
    </row>
    <row r="169" spans="1:8" s="9" customFormat="1" ht="64.5" customHeight="1">
      <c r="A169" s="30" t="s">
        <v>109</v>
      </c>
      <c r="B169" s="34" t="s">
        <v>134</v>
      </c>
      <c r="C169" s="59"/>
      <c r="D169" s="32"/>
      <c r="E169" s="33"/>
      <c r="F169" s="33"/>
      <c r="G169" s="387">
        <f>G170</f>
        <v>484.3</v>
      </c>
      <c r="H169" s="340">
        <f>H170</f>
        <v>484.3</v>
      </c>
    </row>
    <row r="170" spans="1:8" s="8" customFormat="1" ht="22.5" customHeight="1">
      <c r="A170" s="41" t="s">
        <v>613</v>
      </c>
      <c r="B170" s="34" t="s">
        <v>134</v>
      </c>
      <c r="C170" s="59">
        <v>663</v>
      </c>
      <c r="D170" s="32">
        <v>7</v>
      </c>
      <c r="E170" s="33" t="s">
        <v>472</v>
      </c>
      <c r="F170" s="33" t="s">
        <v>631</v>
      </c>
      <c r="G170" s="387">
        <f>'Приложение 4'!Q980</f>
        <v>484.3</v>
      </c>
      <c r="H170" s="561">
        <f>'Приложение 4'!R980</f>
        <v>484.3</v>
      </c>
    </row>
    <row r="171" spans="1:8" s="8" customFormat="1" ht="40.5" customHeight="1">
      <c r="A171" s="30" t="s">
        <v>110</v>
      </c>
      <c r="B171" s="34" t="s">
        <v>142</v>
      </c>
      <c r="C171" s="59"/>
      <c r="D171" s="32"/>
      <c r="E171" s="33"/>
      <c r="F171" s="33"/>
      <c r="G171" s="387">
        <f>G172</f>
        <v>7786.6</v>
      </c>
      <c r="H171" s="340">
        <f>H172</f>
        <v>6883.2</v>
      </c>
    </row>
    <row r="172" spans="1:8" s="8" customFormat="1" ht="41.25" customHeight="1">
      <c r="A172" s="41" t="s">
        <v>613</v>
      </c>
      <c r="B172" s="34" t="s">
        <v>142</v>
      </c>
      <c r="C172" s="59">
        <v>663</v>
      </c>
      <c r="D172" s="32">
        <v>7</v>
      </c>
      <c r="E172" s="33" t="s">
        <v>472</v>
      </c>
      <c r="F172" s="33" t="s">
        <v>631</v>
      </c>
      <c r="G172" s="387">
        <f>'Приложение 4'!Q982</f>
        <v>7786.6</v>
      </c>
      <c r="H172" s="561">
        <f>'Приложение 4'!R982</f>
        <v>6883.2</v>
      </c>
    </row>
    <row r="173" spans="1:8" s="8" customFormat="1" ht="41.25" customHeight="1" hidden="1">
      <c r="A173" s="30" t="s">
        <v>760</v>
      </c>
      <c r="B173" s="34" t="s">
        <v>679</v>
      </c>
      <c r="C173" s="59" t="s">
        <v>514</v>
      </c>
      <c r="D173" s="32" t="s">
        <v>514</v>
      </c>
      <c r="E173" s="33" t="s">
        <v>514</v>
      </c>
      <c r="F173" s="33"/>
      <c r="G173" s="387">
        <f>G174</f>
        <v>0</v>
      </c>
      <c r="H173" s="561"/>
    </row>
    <row r="174" spans="1:8" s="8" customFormat="1" ht="25.5" customHeight="1" hidden="1">
      <c r="A174" s="41" t="s">
        <v>613</v>
      </c>
      <c r="B174" s="34" t="s">
        <v>679</v>
      </c>
      <c r="C174" s="59">
        <v>663</v>
      </c>
      <c r="D174" s="32">
        <v>7</v>
      </c>
      <c r="E174" s="33" t="s">
        <v>472</v>
      </c>
      <c r="F174" s="33" t="s">
        <v>631</v>
      </c>
      <c r="G174" s="387">
        <v>0</v>
      </c>
      <c r="H174" s="561"/>
    </row>
    <row r="175" spans="1:8" s="8" customFormat="1" ht="26.25" customHeight="1">
      <c r="A175" s="300" t="s">
        <v>249</v>
      </c>
      <c r="B175" s="301" t="s">
        <v>525</v>
      </c>
      <c r="C175" s="302">
        <v>663</v>
      </c>
      <c r="D175" s="238">
        <v>7</v>
      </c>
      <c r="E175" s="238">
        <v>3</v>
      </c>
      <c r="F175" s="56"/>
      <c r="G175" s="552">
        <f>G176</f>
        <v>3816.2</v>
      </c>
      <c r="H175" s="385">
        <f>H176</f>
        <v>3816.2</v>
      </c>
    </row>
    <row r="176" spans="1:8" s="8" customFormat="1" ht="39" customHeight="1">
      <c r="A176" s="30" t="s">
        <v>108</v>
      </c>
      <c r="B176" s="34" t="s">
        <v>537</v>
      </c>
      <c r="C176" s="64" t="s">
        <v>514</v>
      </c>
      <c r="D176" s="32" t="s">
        <v>514</v>
      </c>
      <c r="E176" s="32" t="s">
        <v>514</v>
      </c>
      <c r="F176" s="33" t="s">
        <v>514</v>
      </c>
      <c r="G176" s="387">
        <f>G177+G181+G183+G179</f>
        <v>3816.2</v>
      </c>
      <c r="H176" s="340">
        <f>H177+H181+H183+H179</f>
        <v>3816.2</v>
      </c>
    </row>
    <row r="177" spans="1:8" s="8" customFormat="1" ht="21" customHeight="1">
      <c r="A177" s="30" t="s">
        <v>236</v>
      </c>
      <c r="B177" s="34" t="s">
        <v>541</v>
      </c>
      <c r="C177" s="64" t="s">
        <v>514</v>
      </c>
      <c r="D177" s="32" t="s">
        <v>514</v>
      </c>
      <c r="E177" s="32" t="s">
        <v>514</v>
      </c>
      <c r="F177" s="33" t="s">
        <v>514</v>
      </c>
      <c r="G177" s="387">
        <f>G178</f>
        <v>3121.4</v>
      </c>
      <c r="H177" s="340">
        <f>H178</f>
        <v>3121.4</v>
      </c>
    </row>
    <row r="178" spans="1:8" s="8" customFormat="1" ht="30" customHeight="1">
      <c r="A178" s="41" t="s">
        <v>613</v>
      </c>
      <c r="B178" s="34" t="s">
        <v>541</v>
      </c>
      <c r="C178" s="64">
        <v>663</v>
      </c>
      <c r="D178" s="32">
        <v>7</v>
      </c>
      <c r="E178" s="32">
        <v>3</v>
      </c>
      <c r="F178" s="33" t="s">
        <v>631</v>
      </c>
      <c r="G178" s="387">
        <f>'Приложение 4'!Q1017</f>
        <v>3121.4</v>
      </c>
      <c r="H178" s="561">
        <f>'Приложение 4'!R1017</f>
        <v>3121.4</v>
      </c>
    </row>
    <row r="179" spans="1:8" s="8" customFormat="1" ht="54" customHeight="1">
      <c r="A179" s="30" t="s">
        <v>38</v>
      </c>
      <c r="B179" s="34" t="s">
        <v>137</v>
      </c>
      <c r="C179" s="64"/>
      <c r="D179" s="49"/>
      <c r="E179" s="32"/>
      <c r="F179" s="33"/>
      <c r="G179" s="387">
        <f>G180</f>
        <v>694.8</v>
      </c>
      <c r="H179" s="340">
        <f>H180</f>
        <v>694.8</v>
      </c>
    </row>
    <row r="180" spans="1:8" s="8" customFormat="1" ht="15.75">
      <c r="A180" s="41" t="s">
        <v>613</v>
      </c>
      <c r="B180" s="34" t="s">
        <v>137</v>
      </c>
      <c r="C180" s="64">
        <v>663</v>
      </c>
      <c r="D180" s="49">
        <v>7</v>
      </c>
      <c r="E180" s="32">
        <v>3</v>
      </c>
      <c r="F180" s="33" t="s">
        <v>631</v>
      </c>
      <c r="G180" s="387">
        <f>'Приложение 4'!Q1021</f>
        <v>694.8</v>
      </c>
      <c r="H180" s="561">
        <f>'Приложение 4'!R1021</f>
        <v>694.8</v>
      </c>
    </row>
    <row r="181" spans="1:8" s="8" customFormat="1" ht="50.25" customHeight="1" hidden="1">
      <c r="A181" s="30" t="s">
        <v>763</v>
      </c>
      <c r="B181" s="31" t="s">
        <v>764</v>
      </c>
      <c r="C181" s="32"/>
      <c r="D181" s="49"/>
      <c r="E181" s="32"/>
      <c r="F181" s="33"/>
      <c r="G181" s="387">
        <f>G182</f>
        <v>0</v>
      </c>
      <c r="H181" s="561"/>
    </row>
    <row r="182" spans="1:8" s="8" customFormat="1" ht="30.75" customHeight="1" hidden="1">
      <c r="A182" s="41" t="s">
        <v>613</v>
      </c>
      <c r="B182" s="31" t="s">
        <v>764</v>
      </c>
      <c r="C182" s="32">
        <v>663</v>
      </c>
      <c r="D182" s="49">
        <v>7</v>
      </c>
      <c r="E182" s="32">
        <v>3</v>
      </c>
      <c r="F182" s="33" t="s">
        <v>631</v>
      </c>
      <c r="G182" s="387">
        <v>0</v>
      </c>
      <c r="H182" s="561"/>
    </row>
    <row r="183" spans="1:8" s="8" customFormat="1" ht="51" customHeight="1" hidden="1">
      <c r="A183" s="30" t="s">
        <v>738</v>
      </c>
      <c r="B183" s="31" t="s">
        <v>739</v>
      </c>
      <c r="C183" s="32"/>
      <c r="D183" s="49"/>
      <c r="E183" s="32"/>
      <c r="F183" s="33"/>
      <c r="G183" s="387">
        <f>G184</f>
        <v>0</v>
      </c>
      <c r="H183" s="561"/>
    </row>
    <row r="184" spans="1:8" s="8" customFormat="1" ht="23.25" customHeight="1" hidden="1">
      <c r="A184" s="41" t="s">
        <v>613</v>
      </c>
      <c r="B184" s="31" t="s">
        <v>739</v>
      </c>
      <c r="C184" s="32">
        <v>663</v>
      </c>
      <c r="D184" s="49">
        <v>7</v>
      </c>
      <c r="E184" s="32">
        <v>3</v>
      </c>
      <c r="F184" s="33" t="s">
        <v>631</v>
      </c>
      <c r="G184" s="387">
        <f>'[1]Приложение 8'!Q1028</f>
        <v>0</v>
      </c>
      <c r="H184" s="561"/>
    </row>
    <row r="185" spans="1:8" s="8" customFormat="1" ht="17.25" customHeight="1">
      <c r="A185" s="53" t="s">
        <v>409</v>
      </c>
      <c r="B185" s="54" t="s">
        <v>525</v>
      </c>
      <c r="C185" s="55">
        <v>663</v>
      </c>
      <c r="D185" s="55">
        <v>7</v>
      </c>
      <c r="E185" s="56" t="s">
        <v>428</v>
      </c>
      <c r="F185" s="56" t="s">
        <v>514</v>
      </c>
      <c r="G185" s="552">
        <f>G186+G189+G206+G211+G222+G199+G214</f>
        <v>10030.399999999998</v>
      </c>
      <c r="H185" s="385">
        <f>H186+H189+H206+H211+H222+H199+H214</f>
        <v>9979.599999999999</v>
      </c>
    </row>
    <row r="186" spans="1:8" s="8" customFormat="1" ht="39" customHeight="1">
      <c r="A186" s="57" t="s">
        <v>588</v>
      </c>
      <c r="B186" s="36" t="s">
        <v>526</v>
      </c>
      <c r="C186" s="49" t="s">
        <v>514</v>
      </c>
      <c r="D186" s="49" t="s">
        <v>514</v>
      </c>
      <c r="E186" s="33" t="s">
        <v>514</v>
      </c>
      <c r="F186" s="33" t="s">
        <v>514</v>
      </c>
      <c r="G186" s="387">
        <f>G187</f>
        <v>15</v>
      </c>
      <c r="H186" s="340">
        <f>H187</f>
        <v>0</v>
      </c>
    </row>
    <row r="187" spans="1:8" s="8" customFormat="1" ht="42" customHeight="1">
      <c r="A187" s="57" t="s">
        <v>243</v>
      </c>
      <c r="B187" s="36" t="s">
        <v>542</v>
      </c>
      <c r="C187" s="49" t="s">
        <v>514</v>
      </c>
      <c r="D187" s="49" t="s">
        <v>514</v>
      </c>
      <c r="E187" s="33" t="s">
        <v>514</v>
      </c>
      <c r="F187" s="33" t="s">
        <v>514</v>
      </c>
      <c r="G187" s="387">
        <f>G188</f>
        <v>15</v>
      </c>
      <c r="H187" s="340">
        <f>H188</f>
        <v>0</v>
      </c>
    </row>
    <row r="188" spans="1:8" s="8" customFormat="1" ht="33.75" customHeight="1">
      <c r="A188" s="305" t="s">
        <v>611</v>
      </c>
      <c r="B188" s="36" t="s">
        <v>542</v>
      </c>
      <c r="C188" s="49">
        <v>663</v>
      </c>
      <c r="D188" s="49">
        <v>7</v>
      </c>
      <c r="E188" s="33" t="s">
        <v>428</v>
      </c>
      <c r="F188" s="33" t="s">
        <v>628</v>
      </c>
      <c r="G188" s="387">
        <f>'Приложение 4'!Q1054</f>
        <v>15</v>
      </c>
      <c r="H188" s="561">
        <f>'Приложение 4'!R1054</f>
        <v>0</v>
      </c>
    </row>
    <row r="189" spans="1:8" s="8" customFormat="1" ht="37.5" customHeight="1">
      <c r="A189" s="58" t="s">
        <v>589</v>
      </c>
      <c r="B189" s="36" t="s">
        <v>533</v>
      </c>
      <c r="C189" s="49" t="s">
        <v>514</v>
      </c>
      <c r="D189" s="49" t="s">
        <v>514</v>
      </c>
      <c r="E189" s="33" t="s">
        <v>514</v>
      </c>
      <c r="F189" s="33" t="s">
        <v>514</v>
      </c>
      <c r="G189" s="387">
        <f>G190+G193+G195+G197</f>
        <v>1811</v>
      </c>
      <c r="H189" s="340">
        <f>H190+H193+H195+H197</f>
        <v>1808</v>
      </c>
    </row>
    <row r="190" spans="1:8" s="8" customFormat="1" ht="36" customHeight="1">
      <c r="A190" s="58" t="s">
        <v>243</v>
      </c>
      <c r="B190" s="36" t="s">
        <v>543</v>
      </c>
      <c r="C190" s="49" t="s">
        <v>514</v>
      </c>
      <c r="D190" s="49" t="s">
        <v>514</v>
      </c>
      <c r="E190" s="33" t="s">
        <v>514</v>
      </c>
      <c r="F190" s="33" t="s">
        <v>514</v>
      </c>
      <c r="G190" s="387">
        <f>G192+G191</f>
        <v>30</v>
      </c>
      <c r="H190" s="340">
        <f>H192+H191</f>
        <v>27</v>
      </c>
    </row>
    <row r="191" spans="1:8" s="8" customFormat="1" ht="35.25" customHeight="1">
      <c r="A191" s="58" t="s">
        <v>614</v>
      </c>
      <c r="B191" s="36" t="s">
        <v>543</v>
      </c>
      <c r="C191" s="49">
        <v>663</v>
      </c>
      <c r="D191" s="49">
        <v>7</v>
      </c>
      <c r="E191" s="33" t="s">
        <v>428</v>
      </c>
      <c r="F191" s="33" t="s">
        <v>549</v>
      </c>
      <c r="G191" s="387">
        <f>'Приложение 4'!Q1058</f>
        <v>0.7</v>
      </c>
      <c r="H191" s="561">
        <f>'Приложение 4'!R1058</f>
        <v>0.7</v>
      </c>
    </row>
    <row r="192" spans="1:8" s="8" customFormat="1" ht="44.25" customHeight="1">
      <c r="A192" s="306" t="s">
        <v>611</v>
      </c>
      <c r="B192" s="36" t="s">
        <v>543</v>
      </c>
      <c r="C192" s="49">
        <v>663</v>
      </c>
      <c r="D192" s="49">
        <v>7</v>
      </c>
      <c r="E192" s="33" t="s">
        <v>428</v>
      </c>
      <c r="F192" s="33" t="s">
        <v>628</v>
      </c>
      <c r="G192" s="387">
        <f>'Приложение 4'!Q1059</f>
        <v>29.3</v>
      </c>
      <c r="H192" s="561">
        <f>'Приложение 4'!R1059</f>
        <v>26.3</v>
      </c>
    </row>
    <row r="193" spans="1:8" s="2" customFormat="1" ht="78.75">
      <c r="A193" s="28" t="s">
        <v>232</v>
      </c>
      <c r="B193" s="36" t="s">
        <v>535</v>
      </c>
      <c r="C193" s="49" t="s">
        <v>514</v>
      </c>
      <c r="D193" s="49" t="s">
        <v>514</v>
      </c>
      <c r="E193" s="33" t="s">
        <v>514</v>
      </c>
      <c r="F193" s="33" t="s">
        <v>514</v>
      </c>
      <c r="G193" s="387">
        <f>G194</f>
        <v>1781</v>
      </c>
      <c r="H193" s="340">
        <f>H194</f>
        <v>1781</v>
      </c>
    </row>
    <row r="194" spans="1:8" ht="31.5">
      <c r="A194" s="92" t="s">
        <v>617</v>
      </c>
      <c r="B194" s="36" t="s">
        <v>535</v>
      </c>
      <c r="C194" s="49">
        <v>663</v>
      </c>
      <c r="D194" s="49">
        <v>7</v>
      </c>
      <c r="E194" s="33" t="s">
        <v>428</v>
      </c>
      <c r="F194" s="33" t="s">
        <v>544</v>
      </c>
      <c r="G194" s="387">
        <f>'Приложение 4'!Q1063</f>
        <v>1781</v>
      </c>
      <c r="H194" s="561">
        <f>'Приложение 4'!R1063</f>
        <v>1781</v>
      </c>
    </row>
    <row r="195" spans="1:8" ht="94.5" hidden="1">
      <c r="A195" s="28" t="s">
        <v>337</v>
      </c>
      <c r="B195" s="36" t="s">
        <v>911</v>
      </c>
      <c r="C195" s="49"/>
      <c r="D195" s="49"/>
      <c r="E195" s="33"/>
      <c r="F195" s="33"/>
      <c r="G195" s="387">
        <f>G196</f>
        <v>0</v>
      </c>
      <c r="H195" s="561"/>
    </row>
    <row r="196" spans="1:8" ht="47.25" hidden="1">
      <c r="A196" s="92" t="s">
        <v>611</v>
      </c>
      <c r="B196" s="36" t="s">
        <v>911</v>
      </c>
      <c r="C196" s="49">
        <v>663</v>
      </c>
      <c r="D196" s="49">
        <v>7</v>
      </c>
      <c r="E196" s="33" t="s">
        <v>428</v>
      </c>
      <c r="F196" s="33" t="s">
        <v>628</v>
      </c>
      <c r="G196" s="387">
        <v>0</v>
      </c>
      <c r="H196" s="561"/>
    </row>
    <row r="197" spans="1:8" ht="63" hidden="1">
      <c r="A197" s="28" t="s">
        <v>380</v>
      </c>
      <c r="B197" s="36" t="s">
        <v>381</v>
      </c>
      <c r="C197" s="49"/>
      <c r="D197" s="49"/>
      <c r="E197" s="33"/>
      <c r="F197" s="33"/>
      <c r="G197" s="387">
        <f>G198</f>
        <v>0</v>
      </c>
      <c r="H197" s="561"/>
    </row>
    <row r="198" spans="1:8" ht="47.25" hidden="1">
      <c r="A198" s="92" t="s">
        <v>611</v>
      </c>
      <c r="B198" s="36" t="s">
        <v>381</v>
      </c>
      <c r="C198" s="49">
        <v>663</v>
      </c>
      <c r="D198" s="49">
        <v>7</v>
      </c>
      <c r="E198" s="33" t="s">
        <v>428</v>
      </c>
      <c r="F198" s="33" t="s">
        <v>628</v>
      </c>
      <c r="G198" s="387">
        <v>0</v>
      </c>
      <c r="H198" s="561"/>
    </row>
    <row r="199" spans="1:8" ht="47.25">
      <c r="A199" s="28" t="s">
        <v>108</v>
      </c>
      <c r="B199" s="36" t="s">
        <v>537</v>
      </c>
      <c r="C199" s="49"/>
      <c r="D199" s="49"/>
      <c r="E199" s="33"/>
      <c r="F199" s="33"/>
      <c r="G199" s="387">
        <f>G202+G200+G204</f>
        <v>1086.2</v>
      </c>
      <c r="H199" s="340">
        <f>H202+H200+H204</f>
        <v>1086.2</v>
      </c>
    </row>
    <row r="200" spans="1:8" ht="31.5">
      <c r="A200" s="28" t="s">
        <v>243</v>
      </c>
      <c r="B200" s="36" t="s">
        <v>693</v>
      </c>
      <c r="C200" s="49"/>
      <c r="D200" s="49"/>
      <c r="E200" s="33"/>
      <c r="F200" s="33"/>
      <c r="G200" s="387">
        <f>G201</f>
        <v>998.3</v>
      </c>
      <c r="H200" s="340">
        <f>H201</f>
        <v>998.3</v>
      </c>
    </row>
    <row r="201" spans="1:8" ht="47.25">
      <c r="A201" s="92" t="s">
        <v>611</v>
      </c>
      <c r="B201" s="36" t="s">
        <v>693</v>
      </c>
      <c r="C201" s="49">
        <v>663</v>
      </c>
      <c r="D201" s="49">
        <v>7</v>
      </c>
      <c r="E201" s="33" t="s">
        <v>428</v>
      </c>
      <c r="F201" s="33" t="s">
        <v>628</v>
      </c>
      <c r="G201" s="387">
        <f>'Приложение 4'!Q1072</f>
        <v>998.3</v>
      </c>
      <c r="H201" s="561">
        <f>'Приложение 4'!R1072</f>
        <v>998.3</v>
      </c>
    </row>
    <row r="202" spans="1:8" ht="94.5">
      <c r="A202" s="28" t="s">
        <v>337</v>
      </c>
      <c r="B202" s="36" t="s">
        <v>686</v>
      </c>
      <c r="C202" s="49"/>
      <c r="D202" s="49"/>
      <c r="E202" s="33"/>
      <c r="F202" s="33"/>
      <c r="G202" s="387">
        <f>G203</f>
        <v>87.9</v>
      </c>
      <c r="H202" s="340">
        <f>H203</f>
        <v>87.9</v>
      </c>
    </row>
    <row r="203" spans="1:8" ht="47.25">
      <c r="A203" s="92" t="s">
        <v>611</v>
      </c>
      <c r="B203" s="36" t="s">
        <v>686</v>
      </c>
      <c r="C203" s="49">
        <v>663</v>
      </c>
      <c r="D203" s="49">
        <v>7</v>
      </c>
      <c r="E203" s="33" t="s">
        <v>428</v>
      </c>
      <c r="F203" s="33" t="s">
        <v>628</v>
      </c>
      <c r="G203" s="387">
        <f>'Приложение 4'!Q1075</f>
        <v>87.9</v>
      </c>
      <c r="H203" s="561">
        <f>'Приложение 4'!R1075</f>
        <v>87.9</v>
      </c>
    </row>
    <row r="204" spans="1:8" ht="47.25" hidden="1">
      <c r="A204" s="28" t="s">
        <v>738</v>
      </c>
      <c r="B204" s="36" t="s">
        <v>739</v>
      </c>
      <c r="C204" s="49"/>
      <c r="D204" s="49"/>
      <c r="E204" s="33"/>
      <c r="F204" s="33"/>
      <c r="G204" s="387">
        <f>G205</f>
        <v>0</v>
      </c>
      <c r="H204" s="561"/>
    </row>
    <row r="205" spans="1:8" ht="47.25" hidden="1">
      <c r="A205" s="92" t="s">
        <v>611</v>
      </c>
      <c r="B205" s="36" t="s">
        <v>739</v>
      </c>
      <c r="C205" s="49">
        <v>663</v>
      </c>
      <c r="D205" s="49">
        <v>7</v>
      </c>
      <c r="E205" s="33" t="s">
        <v>428</v>
      </c>
      <c r="F205" s="33" t="s">
        <v>628</v>
      </c>
      <c r="G205" s="387">
        <v>0</v>
      </c>
      <c r="H205" s="561"/>
    </row>
    <row r="206" spans="1:8" ht="31.5">
      <c r="A206" s="28" t="s">
        <v>592</v>
      </c>
      <c r="B206" s="36" t="s">
        <v>539</v>
      </c>
      <c r="C206" s="49" t="s">
        <v>514</v>
      </c>
      <c r="D206" s="49" t="s">
        <v>514</v>
      </c>
      <c r="E206" s="33" t="s">
        <v>514</v>
      </c>
      <c r="F206" s="33" t="s">
        <v>514</v>
      </c>
      <c r="G206" s="387">
        <f>G207+G209+G211</f>
        <v>16.400000000000002</v>
      </c>
      <c r="H206" s="340">
        <f>H207+H209+H211</f>
        <v>16.400000000000002</v>
      </c>
    </row>
    <row r="207" spans="1:8" ht="31.5">
      <c r="A207" s="28" t="s">
        <v>243</v>
      </c>
      <c r="B207" s="36" t="s">
        <v>545</v>
      </c>
      <c r="C207" s="49" t="s">
        <v>514</v>
      </c>
      <c r="D207" s="49" t="s">
        <v>514</v>
      </c>
      <c r="E207" s="33" t="s">
        <v>514</v>
      </c>
      <c r="F207" s="33" t="s">
        <v>514</v>
      </c>
      <c r="G207" s="387">
        <f>G208</f>
        <v>14.000000000000002</v>
      </c>
      <c r="H207" s="340">
        <f>H208</f>
        <v>14.000000000000002</v>
      </c>
    </row>
    <row r="208" spans="1:8" ht="47.25">
      <c r="A208" s="92" t="s">
        <v>611</v>
      </c>
      <c r="B208" s="36" t="s">
        <v>545</v>
      </c>
      <c r="C208" s="49">
        <v>663</v>
      </c>
      <c r="D208" s="49">
        <v>7</v>
      </c>
      <c r="E208" s="33" t="s">
        <v>428</v>
      </c>
      <c r="F208" s="33" t="s">
        <v>628</v>
      </c>
      <c r="G208" s="387">
        <f>'Приложение 4'!Q1085</f>
        <v>14.000000000000002</v>
      </c>
      <c r="H208" s="561">
        <f>'Приложение 4'!R1085</f>
        <v>14.000000000000002</v>
      </c>
    </row>
    <row r="209" spans="1:8" ht="94.5">
      <c r="A209" s="28" t="s">
        <v>337</v>
      </c>
      <c r="B209" s="36" t="s">
        <v>205</v>
      </c>
      <c r="C209" s="49"/>
      <c r="D209" s="49"/>
      <c r="E209" s="33"/>
      <c r="F209" s="33"/>
      <c r="G209" s="387">
        <f>G210</f>
        <v>2.4</v>
      </c>
      <c r="H209" s="340">
        <f>H210</f>
        <v>2.4</v>
      </c>
    </row>
    <row r="210" spans="1:8" ht="47.25">
      <c r="A210" s="92" t="s">
        <v>611</v>
      </c>
      <c r="B210" s="36" t="s">
        <v>205</v>
      </c>
      <c r="C210" s="49">
        <v>663</v>
      </c>
      <c r="D210" s="49">
        <v>7</v>
      </c>
      <c r="E210" s="33" t="s">
        <v>428</v>
      </c>
      <c r="F210" s="33" t="s">
        <v>628</v>
      </c>
      <c r="G210" s="387">
        <f>'Приложение 4'!Q1088</f>
        <v>2.4</v>
      </c>
      <c r="H210" s="561">
        <f>'Приложение 4'!R1088</f>
        <v>2.4</v>
      </c>
    </row>
    <row r="211" spans="1:8" ht="78.75" hidden="1">
      <c r="A211" s="28" t="s">
        <v>232</v>
      </c>
      <c r="B211" s="36" t="s">
        <v>546</v>
      </c>
      <c r="C211" s="49" t="s">
        <v>514</v>
      </c>
      <c r="D211" s="49" t="s">
        <v>514</v>
      </c>
      <c r="E211" s="33" t="s">
        <v>514</v>
      </c>
      <c r="F211" s="33" t="s">
        <v>514</v>
      </c>
      <c r="G211" s="387">
        <f>G212+G213</f>
        <v>0</v>
      </c>
      <c r="H211" s="561"/>
    </row>
    <row r="212" spans="1:8" ht="47.25" hidden="1">
      <c r="A212" s="92" t="s">
        <v>611</v>
      </c>
      <c r="B212" s="36" t="s">
        <v>546</v>
      </c>
      <c r="C212" s="49">
        <v>663</v>
      </c>
      <c r="D212" s="49">
        <v>7</v>
      </c>
      <c r="E212" s="33" t="s">
        <v>428</v>
      </c>
      <c r="F212" s="33" t="s">
        <v>628</v>
      </c>
      <c r="G212" s="387">
        <v>0</v>
      </c>
      <c r="H212" s="561"/>
    </row>
    <row r="213" spans="1:8" ht="31.5" hidden="1">
      <c r="A213" s="92" t="s">
        <v>617</v>
      </c>
      <c r="B213" s="36" t="s">
        <v>546</v>
      </c>
      <c r="C213" s="49">
        <v>663</v>
      </c>
      <c r="D213" s="49">
        <v>7</v>
      </c>
      <c r="E213" s="33" t="s">
        <v>428</v>
      </c>
      <c r="F213" s="33" t="s">
        <v>544</v>
      </c>
      <c r="G213" s="387">
        <v>0</v>
      </c>
      <c r="H213" s="561"/>
    </row>
    <row r="214" spans="1:8" ht="31.5">
      <c r="A214" s="28" t="s">
        <v>106</v>
      </c>
      <c r="B214" s="36" t="s">
        <v>530</v>
      </c>
      <c r="C214" s="49"/>
      <c r="D214" s="49"/>
      <c r="E214" s="33"/>
      <c r="F214" s="33"/>
      <c r="G214" s="387">
        <f>G218+G215+G220</f>
        <v>2908.5</v>
      </c>
      <c r="H214" s="340">
        <f>H218+H215+H220</f>
        <v>2906.5</v>
      </c>
    </row>
    <row r="215" spans="1:8" ht="31.5">
      <c r="A215" s="28" t="s">
        <v>112</v>
      </c>
      <c r="B215" s="36" t="s">
        <v>138</v>
      </c>
      <c r="C215" s="49"/>
      <c r="D215" s="49"/>
      <c r="E215" s="33"/>
      <c r="F215" s="33"/>
      <c r="G215" s="387">
        <f>G217+G216</f>
        <v>2908.5</v>
      </c>
      <c r="H215" s="340">
        <f>H217+H216</f>
        <v>2906.5</v>
      </c>
    </row>
    <row r="216" spans="1:8" ht="47.25">
      <c r="A216" s="92" t="s">
        <v>611</v>
      </c>
      <c r="B216" s="36" t="s">
        <v>138</v>
      </c>
      <c r="C216" s="49">
        <v>663</v>
      </c>
      <c r="D216" s="49">
        <v>7</v>
      </c>
      <c r="E216" s="33" t="s">
        <v>428</v>
      </c>
      <c r="F216" s="33" t="s">
        <v>628</v>
      </c>
      <c r="G216" s="387">
        <f>'Приложение 4'!Q1097</f>
        <v>8.5</v>
      </c>
      <c r="H216" s="561">
        <f>'Приложение 4'!R1097</f>
        <v>8.5</v>
      </c>
    </row>
    <row r="217" spans="1:8" ht="63">
      <c r="A217" s="92" t="s">
        <v>259</v>
      </c>
      <c r="B217" s="36" t="s">
        <v>138</v>
      </c>
      <c r="C217" s="49">
        <v>663</v>
      </c>
      <c r="D217" s="49">
        <v>7</v>
      </c>
      <c r="E217" s="33" t="s">
        <v>428</v>
      </c>
      <c r="F217" s="33" t="s">
        <v>139</v>
      </c>
      <c r="G217" s="387">
        <f>'Приложение 4'!Q1098</f>
        <v>2900</v>
      </c>
      <c r="H217" s="561">
        <f>'Приложение 4'!R1098</f>
        <v>2898</v>
      </c>
    </row>
    <row r="218" spans="1:8" ht="47.25" hidden="1">
      <c r="A218" s="28" t="s">
        <v>113</v>
      </c>
      <c r="B218" s="36" t="s">
        <v>140</v>
      </c>
      <c r="C218" s="49"/>
      <c r="D218" s="49"/>
      <c r="E218" s="33"/>
      <c r="F218" s="33"/>
      <c r="G218" s="387">
        <f>G219</f>
        <v>0</v>
      </c>
      <c r="H218" s="561"/>
    </row>
    <row r="219" spans="1:8" ht="31.5" hidden="1">
      <c r="A219" s="92" t="s">
        <v>141</v>
      </c>
      <c r="B219" s="36" t="s">
        <v>140</v>
      </c>
      <c r="C219" s="49">
        <v>663</v>
      </c>
      <c r="D219" s="49">
        <v>7</v>
      </c>
      <c r="E219" s="33" t="s">
        <v>428</v>
      </c>
      <c r="F219" s="33" t="s">
        <v>628</v>
      </c>
      <c r="G219" s="387">
        <v>0</v>
      </c>
      <c r="H219" s="561"/>
    </row>
    <row r="220" spans="1:8" ht="31.5" hidden="1">
      <c r="A220" s="30" t="s">
        <v>110</v>
      </c>
      <c r="B220" s="36" t="s">
        <v>142</v>
      </c>
      <c r="C220" s="49"/>
      <c r="D220" s="49"/>
      <c r="E220" s="33"/>
      <c r="F220" s="33"/>
      <c r="G220" s="387">
        <f>G221</f>
        <v>0</v>
      </c>
      <c r="H220" s="561"/>
    </row>
    <row r="221" spans="1:8" ht="15.75" hidden="1">
      <c r="A221" s="41" t="s">
        <v>613</v>
      </c>
      <c r="B221" s="36" t="s">
        <v>142</v>
      </c>
      <c r="C221" s="49">
        <v>663</v>
      </c>
      <c r="D221" s="49">
        <v>7</v>
      </c>
      <c r="E221" s="33" t="s">
        <v>428</v>
      </c>
      <c r="F221" s="33" t="s">
        <v>631</v>
      </c>
      <c r="G221" s="387">
        <v>0</v>
      </c>
      <c r="H221" s="561"/>
    </row>
    <row r="222" spans="1:8" ht="47.25">
      <c r="A222" s="28" t="s">
        <v>784</v>
      </c>
      <c r="B222" s="36" t="s">
        <v>547</v>
      </c>
      <c r="C222" s="49" t="s">
        <v>514</v>
      </c>
      <c r="D222" s="49" t="s">
        <v>514</v>
      </c>
      <c r="E222" s="33" t="s">
        <v>514</v>
      </c>
      <c r="F222" s="33" t="s">
        <v>514</v>
      </c>
      <c r="G222" s="387">
        <f>G223+G227+G231+G233</f>
        <v>4193.299999999999</v>
      </c>
      <c r="H222" s="340">
        <f>H223+H227+H231+H233</f>
        <v>4162.5</v>
      </c>
    </row>
    <row r="223" spans="1:8" ht="94.5">
      <c r="A223" s="28" t="s">
        <v>337</v>
      </c>
      <c r="B223" s="36" t="s">
        <v>548</v>
      </c>
      <c r="C223" s="49" t="s">
        <v>514</v>
      </c>
      <c r="D223" s="49" t="s">
        <v>514</v>
      </c>
      <c r="E223" s="33" t="s">
        <v>514</v>
      </c>
      <c r="F223" s="33" t="s">
        <v>514</v>
      </c>
      <c r="G223" s="387">
        <f>G224+G225+G226</f>
        <v>1637.2999999999997</v>
      </c>
      <c r="H223" s="340">
        <f>H224+H225+H226</f>
        <v>1637.1000000000001</v>
      </c>
    </row>
    <row r="224" spans="1:8" ht="31.5">
      <c r="A224" s="92" t="s">
        <v>614</v>
      </c>
      <c r="B224" s="36" t="s">
        <v>548</v>
      </c>
      <c r="C224" s="49">
        <v>663</v>
      </c>
      <c r="D224" s="49">
        <v>7</v>
      </c>
      <c r="E224" s="33" t="s">
        <v>428</v>
      </c>
      <c r="F224" s="33" t="s">
        <v>549</v>
      </c>
      <c r="G224" s="387">
        <f>'Приложение 4'!Q1103</f>
        <v>1489.7999999999997</v>
      </c>
      <c r="H224" s="561">
        <f>'Приложение 4'!R1103</f>
        <v>1489.7</v>
      </c>
    </row>
    <row r="225" spans="1:8" ht="47.25">
      <c r="A225" s="92" t="s">
        <v>611</v>
      </c>
      <c r="B225" s="36" t="s">
        <v>548</v>
      </c>
      <c r="C225" s="49">
        <v>663</v>
      </c>
      <c r="D225" s="49">
        <v>7</v>
      </c>
      <c r="E225" s="33" t="s">
        <v>428</v>
      </c>
      <c r="F225" s="33" t="s">
        <v>628</v>
      </c>
      <c r="G225" s="387">
        <f>'Приложение 4'!Q1107</f>
        <v>146.5</v>
      </c>
      <c r="H225" s="561">
        <f>'Приложение 4'!R1107</f>
        <v>146.4</v>
      </c>
    </row>
    <row r="226" spans="1:8" ht="15.75">
      <c r="A226" s="92" t="s">
        <v>612</v>
      </c>
      <c r="B226" s="36" t="s">
        <v>548</v>
      </c>
      <c r="C226" s="49">
        <v>663</v>
      </c>
      <c r="D226" s="49">
        <v>7</v>
      </c>
      <c r="E226" s="33" t="s">
        <v>428</v>
      </c>
      <c r="F226" s="33" t="s">
        <v>673</v>
      </c>
      <c r="G226" s="387">
        <f>'Приложение 4'!Q1110</f>
        <v>1</v>
      </c>
      <c r="H226" s="561">
        <f>'Приложение 4'!R1110</f>
        <v>1</v>
      </c>
    </row>
    <row r="227" spans="1:8" ht="31.5">
      <c r="A227" s="28" t="s">
        <v>243</v>
      </c>
      <c r="B227" s="36" t="s">
        <v>785</v>
      </c>
      <c r="C227" s="49"/>
      <c r="D227" s="49"/>
      <c r="E227" s="33"/>
      <c r="F227" s="33"/>
      <c r="G227" s="387">
        <f>SUM(G228:G230)</f>
        <v>2231.1</v>
      </c>
      <c r="H227" s="340">
        <f>SUM(H228:H230)</f>
        <v>2200.5</v>
      </c>
    </row>
    <row r="228" spans="1:8" ht="31.5">
      <c r="A228" s="92" t="s">
        <v>396</v>
      </c>
      <c r="B228" s="36" t="s">
        <v>785</v>
      </c>
      <c r="C228" s="49">
        <v>663</v>
      </c>
      <c r="D228" s="49">
        <v>7</v>
      </c>
      <c r="E228" s="33" t="s">
        <v>428</v>
      </c>
      <c r="F228" s="33" t="s">
        <v>685</v>
      </c>
      <c r="G228" s="387">
        <f>'Приложение 4'!Q1115</f>
        <v>2044.4</v>
      </c>
      <c r="H228" s="561">
        <f>'Приложение 4'!R1115</f>
        <v>2029.6</v>
      </c>
    </row>
    <row r="229" spans="1:8" ht="47.25">
      <c r="A229" s="92" t="s">
        <v>611</v>
      </c>
      <c r="B229" s="36" t="s">
        <v>785</v>
      </c>
      <c r="C229" s="49">
        <v>663</v>
      </c>
      <c r="D229" s="49">
        <v>7</v>
      </c>
      <c r="E229" s="33" t="s">
        <v>428</v>
      </c>
      <c r="F229" s="33" t="s">
        <v>628</v>
      </c>
      <c r="G229" s="387">
        <f>'Приложение 4'!Q1119</f>
        <v>185.7</v>
      </c>
      <c r="H229" s="561">
        <f>'Приложение 4'!R1119</f>
        <v>169.9</v>
      </c>
    </row>
    <row r="230" spans="1:8" ht="15.75">
      <c r="A230" s="92" t="s">
        <v>612</v>
      </c>
      <c r="B230" s="36" t="s">
        <v>785</v>
      </c>
      <c r="C230" s="49">
        <v>663</v>
      </c>
      <c r="D230" s="49">
        <v>7</v>
      </c>
      <c r="E230" s="33" t="s">
        <v>428</v>
      </c>
      <c r="F230" s="33" t="s">
        <v>673</v>
      </c>
      <c r="G230" s="387">
        <f>'Приложение 4'!Q1110</f>
        <v>1</v>
      </c>
      <c r="H230" s="561">
        <f>'Приложение 4'!R1110</f>
        <v>1</v>
      </c>
    </row>
    <row r="231" spans="1:8" ht="47.25">
      <c r="A231" s="28" t="s">
        <v>38</v>
      </c>
      <c r="B231" s="36" t="s">
        <v>143</v>
      </c>
      <c r="C231" s="49"/>
      <c r="D231" s="49"/>
      <c r="E231" s="33"/>
      <c r="F231" s="33"/>
      <c r="G231" s="387">
        <f>G232</f>
        <v>289.20000000000005</v>
      </c>
      <c r="H231" s="340">
        <f>H232</f>
        <v>289.2</v>
      </c>
    </row>
    <row r="232" spans="1:8" ht="31.5">
      <c r="A232" s="92" t="s">
        <v>614</v>
      </c>
      <c r="B232" s="36" t="s">
        <v>143</v>
      </c>
      <c r="C232" s="49">
        <v>663</v>
      </c>
      <c r="D232" s="49">
        <v>7</v>
      </c>
      <c r="E232" s="33" t="s">
        <v>428</v>
      </c>
      <c r="F232" s="33" t="s">
        <v>549</v>
      </c>
      <c r="G232" s="387">
        <f>'Приложение 4'!Q1127</f>
        <v>289.20000000000005</v>
      </c>
      <c r="H232" s="561">
        <f>'Приложение 4'!R1127</f>
        <v>289.2</v>
      </c>
    </row>
    <row r="233" spans="1:8" ht="110.25">
      <c r="A233" s="37" t="s">
        <v>29</v>
      </c>
      <c r="B233" s="36" t="s">
        <v>144</v>
      </c>
      <c r="C233" s="49"/>
      <c r="D233" s="49"/>
      <c r="E233" s="33"/>
      <c r="F233" s="33"/>
      <c r="G233" s="387">
        <v>35.7</v>
      </c>
      <c r="H233" s="340">
        <v>35.7</v>
      </c>
    </row>
    <row r="234" spans="1:8" ht="31.5">
      <c r="A234" s="37" t="s">
        <v>396</v>
      </c>
      <c r="B234" s="36" t="s">
        <v>144</v>
      </c>
      <c r="C234" s="49">
        <v>663</v>
      </c>
      <c r="D234" s="49">
        <v>7</v>
      </c>
      <c r="E234" s="33" t="s">
        <v>428</v>
      </c>
      <c r="F234" s="33" t="s">
        <v>685</v>
      </c>
      <c r="G234" s="387">
        <f>'Приложение 4'!Q1125</f>
        <v>35.7</v>
      </c>
      <c r="H234" s="561">
        <f>'Приложение 4'!R1125</f>
        <v>35.7</v>
      </c>
    </row>
    <row r="235" spans="1:8" ht="16.5">
      <c r="A235" s="300" t="s">
        <v>330</v>
      </c>
      <c r="B235" s="54" t="s">
        <v>525</v>
      </c>
      <c r="C235" s="55">
        <v>663</v>
      </c>
      <c r="D235" s="55">
        <v>10</v>
      </c>
      <c r="E235" s="56" t="s">
        <v>468</v>
      </c>
      <c r="F235" s="56" t="s">
        <v>514</v>
      </c>
      <c r="G235" s="552">
        <f aca="true" t="shared" si="0" ref="G235:H237">G236</f>
        <v>3266.1</v>
      </c>
      <c r="H235" s="385">
        <f t="shared" si="0"/>
        <v>3266.1</v>
      </c>
    </row>
    <row r="236" spans="1:8" ht="31.5">
      <c r="A236" s="57" t="s">
        <v>237</v>
      </c>
      <c r="B236" s="36" t="s">
        <v>526</v>
      </c>
      <c r="C236" s="49" t="s">
        <v>514</v>
      </c>
      <c r="D236" s="49" t="s">
        <v>514</v>
      </c>
      <c r="E236" s="33" t="s">
        <v>514</v>
      </c>
      <c r="F236" s="33" t="s">
        <v>514</v>
      </c>
      <c r="G236" s="387">
        <f t="shared" si="0"/>
        <v>3266.1</v>
      </c>
      <c r="H236" s="340">
        <f t="shared" si="0"/>
        <v>3266.1</v>
      </c>
    </row>
    <row r="237" spans="1:8" ht="78.75">
      <c r="A237" s="57" t="s">
        <v>232</v>
      </c>
      <c r="B237" s="36" t="s">
        <v>527</v>
      </c>
      <c r="C237" s="32" t="s">
        <v>514</v>
      </c>
      <c r="D237" s="49" t="s">
        <v>514</v>
      </c>
      <c r="E237" s="33" t="s">
        <v>514</v>
      </c>
      <c r="F237" s="33" t="s">
        <v>514</v>
      </c>
      <c r="G237" s="387">
        <f t="shared" si="0"/>
        <v>3266.1</v>
      </c>
      <c r="H237" s="340">
        <f t="shared" si="0"/>
        <v>3266.1</v>
      </c>
    </row>
    <row r="238" spans="1:8" ht="31.5">
      <c r="A238" s="305" t="s">
        <v>617</v>
      </c>
      <c r="B238" s="36" t="s">
        <v>527</v>
      </c>
      <c r="C238" s="32">
        <v>663</v>
      </c>
      <c r="D238" s="49">
        <v>10</v>
      </c>
      <c r="E238" s="33" t="s">
        <v>468</v>
      </c>
      <c r="F238" s="33" t="s">
        <v>544</v>
      </c>
      <c r="G238" s="387">
        <f>'Приложение 4'!Q1155</f>
        <v>3266.1</v>
      </c>
      <c r="H238" s="561">
        <f>'Приложение 4'!R1155</f>
        <v>3266.1</v>
      </c>
    </row>
    <row r="239" spans="1:8" ht="66">
      <c r="A239" s="380" t="s">
        <v>791</v>
      </c>
      <c r="B239" s="42" t="s">
        <v>273</v>
      </c>
      <c r="C239" s="43"/>
      <c r="D239" s="46"/>
      <c r="E239" s="44"/>
      <c r="F239" s="44"/>
      <c r="G239" s="386">
        <f>G240+G243+G246+G249+G252+G257</f>
        <v>5954.900000000001</v>
      </c>
      <c r="H239" s="384">
        <f>H240+H243+H246+H249+H252+H257</f>
        <v>5954.900000000001</v>
      </c>
    </row>
    <row r="240" spans="1:8" ht="78.75">
      <c r="A240" s="193" t="s">
        <v>250</v>
      </c>
      <c r="B240" s="31" t="s">
        <v>351</v>
      </c>
      <c r="C240" s="40" t="s">
        <v>514</v>
      </c>
      <c r="D240" s="49" t="s">
        <v>514</v>
      </c>
      <c r="E240" s="33" t="s">
        <v>514</v>
      </c>
      <c r="F240" s="33" t="s">
        <v>514</v>
      </c>
      <c r="G240" s="387">
        <f>G241</f>
        <v>122.3</v>
      </c>
      <c r="H240" s="340">
        <f>H241</f>
        <v>122.3</v>
      </c>
    </row>
    <row r="241" spans="1:8" ht="15.75">
      <c r="A241" s="193" t="s">
        <v>870</v>
      </c>
      <c r="B241" s="31" t="s">
        <v>352</v>
      </c>
      <c r="C241" s="40" t="s">
        <v>514</v>
      </c>
      <c r="D241" s="49" t="s">
        <v>514</v>
      </c>
      <c r="E241" s="33" t="s">
        <v>514</v>
      </c>
      <c r="F241" s="33" t="s">
        <v>514</v>
      </c>
      <c r="G241" s="387">
        <f>G242</f>
        <v>122.3</v>
      </c>
      <c r="H241" s="340">
        <f>H242</f>
        <v>122.3</v>
      </c>
    </row>
    <row r="242" spans="1:8" ht="15.75">
      <c r="A242" s="382" t="s">
        <v>613</v>
      </c>
      <c r="B242" s="31" t="s">
        <v>352</v>
      </c>
      <c r="C242" s="40">
        <v>27</v>
      </c>
      <c r="D242" s="49">
        <v>4</v>
      </c>
      <c r="E242" s="33" t="s">
        <v>480</v>
      </c>
      <c r="F242" s="33" t="s">
        <v>631</v>
      </c>
      <c r="G242" s="387">
        <f>'Приложение 4'!Q288</f>
        <v>122.3</v>
      </c>
      <c r="H242" s="561">
        <f>'Приложение 4'!R288</f>
        <v>122.3</v>
      </c>
    </row>
    <row r="243" spans="1:8" ht="31.5">
      <c r="A243" s="30" t="s">
        <v>595</v>
      </c>
      <c r="B243" s="34" t="s">
        <v>353</v>
      </c>
      <c r="C243" s="40" t="s">
        <v>514</v>
      </c>
      <c r="D243" s="49" t="s">
        <v>514</v>
      </c>
      <c r="E243" s="33" t="s">
        <v>514</v>
      </c>
      <c r="F243" s="33" t="s">
        <v>514</v>
      </c>
      <c r="G243" s="387">
        <f>G244</f>
        <v>77.7</v>
      </c>
      <c r="H243" s="340">
        <f>H244</f>
        <v>77.7</v>
      </c>
    </row>
    <row r="244" spans="1:8" ht="15.75">
      <c r="A244" s="379" t="s">
        <v>870</v>
      </c>
      <c r="B244" s="31" t="s">
        <v>354</v>
      </c>
      <c r="C244" s="40" t="s">
        <v>514</v>
      </c>
      <c r="D244" s="49" t="s">
        <v>514</v>
      </c>
      <c r="E244" s="33" t="s">
        <v>514</v>
      </c>
      <c r="F244" s="33" t="s">
        <v>514</v>
      </c>
      <c r="G244" s="387">
        <f>G245</f>
        <v>77.7</v>
      </c>
      <c r="H244" s="340">
        <f>H245</f>
        <v>77.7</v>
      </c>
    </row>
    <row r="245" spans="1:8" ht="15.75">
      <c r="A245" s="383" t="s">
        <v>613</v>
      </c>
      <c r="B245" s="34" t="s">
        <v>354</v>
      </c>
      <c r="C245" s="40">
        <v>27</v>
      </c>
      <c r="D245" s="49">
        <v>4</v>
      </c>
      <c r="E245" s="33" t="s">
        <v>480</v>
      </c>
      <c r="F245" s="33" t="s">
        <v>631</v>
      </c>
      <c r="G245" s="387">
        <f>'Приложение 4'!Q292</f>
        <v>77.7</v>
      </c>
      <c r="H245" s="561">
        <f>'Приложение 4'!R292</f>
        <v>77.7</v>
      </c>
    </row>
    <row r="246" spans="1:8" ht="47.25" hidden="1">
      <c r="A246" s="30" t="s">
        <v>596</v>
      </c>
      <c r="B246" s="34" t="s">
        <v>355</v>
      </c>
      <c r="C246" s="40" t="s">
        <v>514</v>
      </c>
      <c r="D246" s="49" t="s">
        <v>514</v>
      </c>
      <c r="E246" s="33" t="s">
        <v>514</v>
      </c>
      <c r="F246" s="33" t="s">
        <v>514</v>
      </c>
      <c r="G246" s="387">
        <f>G247</f>
        <v>0</v>
      </c>
      <c r="H246" s="561"/>
    </row>
    <row r="247" spans="1:8" ht="15.75" hidden="1">
      <c r="A247" s="540" t="s">
        <v>69</v>
      </c>
      <c r="B247" s="31" t="s">
        <v>356</v>
      </c>
      <c r="C247" s="40" t="s">
        <v>514</v>
      </c>
      <c r="D247" s="49" t="s">
        <v>514</v>
      </c>
      <c r="E247" s="33" t="s">
        <v>514</v>
      </c>
      <c r="F247" s="33" t="s">
        <v>514</v>
      </c>
      <c r="G247" s="387">
        <f>G248</f>
        <v>0</v>
      </c>
      <c r="H247" s="561"/>
    </row>
    <row r="248" spans="1:8" ht="47.25" hidden="1">
      <c r="A248" s="540" t="s">
        <v>611</v>
      </c>
      <c r="B248" s="34" t="s">
        <v>356</v>
      </c>
      <c r="C248" s="40">
        <v>27</v>
      </c>
      <c r="D248" s="49">
        <v>4</v>
      </c>
      <c r="E248" s="33" t="s">
        <v>480</v>
      </c>
      <c r="F248" s="33" t="s">
        <v>628</v>
      </c>
      <c r="G248" s="387">
        <v>0</v>
      </c>
      <c r="H248" s="561"/>
    </row>
    <row r="249" spans="1:8" ht="78.75" hidden="1">
      <c r="A249" s="30" t="s">
        <v>350</v>
      </c>
      <c r="B249" s="34" t="s">
        <v>357</v>
      </c>
      <c r="C249" s="40" t="s">
        <v>514</v>
      </c>
      <c r="D249" s="49" t="s">
        <v>514</v>
      </c>
      <c r="E249" s="33" t="s">
        <v>514</v>
      </c>
      <c r="F249" s="33" t="s">
        <v>514</v>
      </c>
      <c r="G249" s="387">
        <f>G250</f>
        <v>0</v>
      </c>
      <c r="H249" s="561"/>
    </row>
    <row r="250" spans="1:8" ht="15.75" hidden="1">
      <c r="A250" s="30" t="s">
        <v>870</v>
      </c>
      <c r="B250" s="34" t="s">
        <v>358</v>
      </c>
      <c r="C250" s="40" t="s">
        <v>514</v>
      </c>
      <c r="D250" s="49" t="s">
        <v>514</v>
      </c>
      <c r="E250" s="33" t="s">
        <v>514</v>
      </c>
      <c r="F250" s="33" t="s">
        <v>514</v>
      </c>
      <c r="G250" s="387">
        <f>G251</f>
        <v>0</v>
      </c>
      <c r="H250" s="561"/>
    </row>
    <row r="251" spans="1:8" ht="15.75" hidden="1">
      <c r="A251" s="41" t="s">
        <v>613</v>
      </c>
      <c r="B251" s="34" t="s">
        <v>358</v>
      </c>
      <c r="C251" s="40">
        <v>27</v>
      </c>
      <c r="D251" s="49">
        <v>4</v>
      </c>
      <c r="E251" s="33" t="s">
        <v>480</v>
      </c>
      <c r="F251" s="33" t="s">
        <v>631</v>
      </c>
      <c r="G251" s="387">
        <f>'[1]Приложение 8'!Q302</f>
        <v>0</v>
      </c>
      <c r="H251" s="561"/>
    </row>
    <row r="252" spans="1:8" ht="31.5">
      <c r="A252" s="30" t="s">
        <v>597</v>
      </c>
      <c r="B252" s="34" t="s">
        <v>359</v>
      </c>
      <c r="C252" s="40" t="s">
        <v>514</v>
      </c>
      <c r="D252" s="49" t="s">
        <v>514</v>
      </c>
      <c r="E252" s="33" t="s">
        <v>514</v>
      </c>
      <c r="F252" s="33" t="s">
        <v>514</v>
      </c>
      <c r="G252" s="387">
        <f>G253+G255</f>
        <v>5704.900000000001</v>
      </c>
      <c r="H252" s="340">
        <f>H253+H255</f>
        <v>5704.900000000001</v>
      </c>
    </row>
    <row r="253" spans="1:8" ht="15.75">
      <c r="A253" s="30" t="s">
        <v>870</v>
      </c>
      <c r="B253" s="34" t="s">
        <v>360</v>
      </c>
      <c r="C253" s="40" t="s">
        <v>514</v>
      </c>
      <c r="D253" s="49" t="s">
        <v>514</v>
      </c>
      <c r="E253" s="33" t="s">
        <v>514</v>
      </c>
      <c r="F253" s="33" t="s">
        <v>514</v>
      </c>
      <c r="G253" s="387">
        <f>G254</f>
        <v>4771.900000000001</v>
      </c>
      <c r="H253" s="340">
        <f>H254</f>
        <v>4771.900000000001</v>
      </c>
    </row>
    <row r="254" spans="1:8" ht="15.75">
      <c r="A254" s="41" t="s">
        <v>613</v>
      </c>
      <c r="B254" s="34" t="s">
        <v>360</v>
      </c>
      <c r="C254" s="40">
        <v>27</v>
      </c>
      <c r="D254" s="49">
        <v>4</v>
      </c>
      <c r="E254" s="33" t="s">
        <v>480</v>
      </c>
      <c r="F254" s="33" t="s">
        <v>631</v>
      </c>
      <c r="G254" s="387">
        <f>'Приложение 4'!Q304</f>
        <v>4771.900000000001</v>
      </c>
      <c r="H254" s="561">
        <f>'Приложение 4'!R304</f>
        <v>4771.900000000001</v>
      </c>
    </row>
    <row r="255" spans="1:8" ht="47.25">
      <c r="A255" s="30" t="s">
        <v>38</v>
      </c>
      <c r="B255" s="215" t="s">
        <v>145</v>
      </c>
      <c r="C255" s="31"/>
      <c r="D255" s="87"/>
      <c r="E255" s="33"/>
      <c r="F255" s="33"/>
      <c r="G255" s="387">
        <f>G256</f>
        <v>933</v>
      </c>
      <c r="H255" s="340">
        <f>H256</f>
        <v>933</v>
      </c>
    </row>
    <row r="256" spans="1:8" ht="15.75">
      <c r="A256" s="41" t="s">
        <v>613</v>
      </c>
      <c r="B256" s="215" t="s">
        <v>145</v>
      </c>
      <c r="C256" s="31">
        <v>27</v>
      </c>
      <c r="D256" s="87">
        <v>4</v>
      </c>
      <c r="E256" s="33" t="s">
        <v>480</v>
      </c>
      <c r="F256" s="33" t="s">
        <v>631</v>
      </c>
      <c r="G256" s="387">
        <f>'Приложение 4'!Q307</f>
        <v>933</v>
      </c>
      <c r="H256" s="561">
        <f>'Приложение 4'!R307</f>
        <v>933</v>
      </c>
    </row>
    <row r="257" spans="1:8" ht="63">
      <c r="A257" s="30" t="s">
        <v>70</v>
      </c>
      <c r="B257" s="215" t="s">
        <v>146</v>
      </c>
      <c r="C257" s="31"/>
      <c r="D257" s="87"/>
      <c r="E257" s="33"/>
      <c r="F257" s="33"/>
      <c r="G257" s="387">
        <f>G258</f>
        <v>50</v>
      </c>
      <c r="H257" s="340">
        <f>H258</f>
        <v>50</v>
      </c>
    </row>
    <row r="258" spans="1:8" ht="15.75">
      <c r="A258" s="30" t="s">
        <v>870</v>
      </c>
      <c r="B258" s="215" t="s">
        <v>147</v>
      </c>
      <c r="C258" s="31"/>
      <c r="D258" s="87"/>
      <c r="E258" s="33"/>
      <c r="F258" s="33"/>
      <c r="G258" s="387">
        <f>G259</f>
        <v>50</v>
      </c>
      <c r="H258" s="340">
        <f>H259</f>
        <v>50</v>
      </c>
    </row>
    <row r="259" spans="1:8" ht="15.75">
      <c r="A259" s="41" t="s">
        <v>613</v>
      </c>
      <c r="B259" s="215" t="s">
        <v>147</v>
      </c>
      <c r="C259" s="31">
        <v>27</v>
      </c>
      <c r="D259" s="87">
        <v>4</v>
      </c>
      <c r="E259" s="33" t="s">
        <v>480</v>
      </c>
      <c r="F259" s="33" t="s">
        <v>631</v>
      </c>
      <c r="G259" s="387">
        <f>'Приложение 4'!Q310</f>
        <v>50</v>
      </c>
      <c r="H259" s="561">
        <f>'Приложение 4'!R310</f>
        <v>50</v>
      </c>
    </row>
    <row r="260" spans="1:8" ht="82.5">
      <c r="A260" s="82" t="s">
        <v>512</v>
      </c>
      <c r="B260" s="83" t="s">
        <v>274</v>
      </c>
      <c r="C260" s="84" t="s">
        <v>514</v>
      </c>
      <c r="D260" s="84" t="s">
        <v>514</v>
      </c>
      <c r="E260" s="44" t="s">
        <v>514</v>
      </c>
      <c r="F260" s="44" t="s">
        <v>514</v>
      </c>
      <c r="G260" s="386">
        <f>G261+G268</f>
        <v>188.1</v>
      </c>
      <c r="H260" s="386">
        <f>H261+H268</f>
        <v>188.1</v>
      </c>
    </row>
    <row r="261" spans="1:8" ht="63" hidden="1">
      <c r="A261" s="85" t="s">
        <v>191</v>
      </c>
      <c r="B261" s="86" t="s">
        <v>275</v>
      </c>
      <c r="C261" s="87" t="s">
        <v>514</v>
      </c>
      <c r="D261" s="87" t="s">
        <v>514</v>
      </c>
      <c r="E261" s="33" t="s">
        <v>514</v>
      </c>
      <c r="F261" s="33" t="s">
        <v>514</v>
      </c>
      <c r="G261" s="387">
        <f>G262+G264+G266</f>
        <v>0</v>
      </c>
      <c r="H261" s="561"/>
    </row>
    <row r="262" spans="1:8" ht="63" hidden="1">
      <c r="A262" s="28" t="s">
        <v>192</v>
      </c>
      <c r="B262" s="31" t="s">
        <v>199</v>
      </c>
      <c r="C262" s="31" t="s">
        <v>514</v>
      </c>
      <c r="D262" s="49" t="s">
        <v>514</v>
      </c>
      <c r="E262" s="33" t="s">
        <v>514</v>
      </c>
      <c r="F262" s="33" t="s">
        <v>514</v>
      </c>
      <c r="G262" s="387">
        <f>G263</f>
        <v>0</v>
      </c>
      <c r="H262" s="561"/>
    </row>
    <row r="263" spans="1:8" ht="31.5" hidden="1">
      <c r="A263" s="92" t="s">
        <v>617</v>
      </c>
      <c r="B263" s="31" t="s">
        <v>199</v>
      </c>
      <c r="C263" s="31">
        <v>27</v>
      </c>
      <c r="D263" s="49">
        <v>10</v>
      </c>
      <c r="E263" s="33" t="s">
        <v>473</v>
      </c>
      <c r="F263" s="33" t="s">
        <v>544</v>
      </c>
      <c r="G263" s="387">
        <f>'[1]Приложение 8'!Q561</f>
        <v>0</v>
      </c>
      <c r="H263" s="561"/>
    </row>
    <row r="264" spans="1:8" ht="63" hidden="1">
      <c r="A264" s="85" t="s">
        <v>833</v>
      </c>
      <c r="B264" s="89" t="s">
        <v>276</v>
      </c>
      <c r="C264" s="94" t="s">
        <v>651</v>
      </c>
      <c r="D264" s="90" t="s">
        <v>514</v>
      </c>
      <c r="E264" s="33" t="s">
        <v>514</v>
      </c>
      <c r="F264" s="33" t="s">
        <v>514</v>
      </c>
      <c r="G264" s="387">
        <f>G265</f>
        <v>0</v>
      </c>
      <c r="H264" s="561"/>
    </row>
    <row r="265" spans="1:8" ht="31.5" hidden="1">
      <c r="A265" s="307" t="s">
        <v>617</v>
      </c>
      <c r="B265" s="89" t="s">
        <v>276</v>
      </c>
      <c r="C265" s="94">
        <v>27</v>
      </c>
      <c r="D265" s="90">
        <v>10</v>
      </c>
      <c r="E265" s="33" t="s">
        <v>473</v>
      </c>
      <c r="F265" s="33" t="s">
        <v>544</v>
      </c>
      <c r="G265" s="387">
        <f>'[1]Приложение 8'!Q564</f>
        <v>0</v>
      </c>
      <c r="H265" s="561"/>
    </row>
    <row r="266" spans="1:8" ht="78.75" hidden="1">
      <c r="A266" s="85" t="s">
        <v>198</v>
      </c>
      <c r="B266" s="89" t="s">
        <v>200</v>
      </c>
      <c r="C266" s="94"/>
      <c r="D266" s="90"/>
      <c r="E266" s="33"/>
      <c r="F266" s="33"/>
      <c r="G266" s="387">
        <f>G267</f>
        <v>0</v>
      </c>
      <c r="H266" s="561"/>
    </row>
    <row r="267" spans="1:8" ht="31.5" hidden="1">
      <c r="A267" s="307" t="s">
        <v>617</v>
      </c>
      <c r="B267" s="89" t="s">
        <v>200</v>
      </c>
      <c r="C267" s="94">
        <v>27</v>
      </c>
      <c r="D267" s="90">
        <v>10</v>
      </c>
      <c r="E267" s="33" t="s">
        <v>473</v>
      </c>
      <c r="F267" s="33" t="s">
        <v>544</v>
      </c>
      <c r="G267" s="387">
        <f>'[1]Приложение 8'!Q566</f>
        <v>0</v>
      </c>
      <c r="H267" s="561"/>
    </row>
    <row r="268" spans="1:8" ht="31.5">
      <c r="A268" s="85" t="s">
        <v>31</v>
      </c>
      <c r="B268" s="31" t="s">
        <v>148</v>
      </c>
      <c r="C268" s="34"/>
      <c r="D268" s="32"/>
      <c r="E268" s="33"/>
      <c r="F268" s="33"/>
      <c r="G268" s="387">
        <f>G269+G273+G271</f>
        <v>188.1</v>
      </c>
      <c r="H268" s="340">
        <f>H269+H273+H271</f>
        <v>188.1</v>
      </c>
    </row>
    <row r="269" spans="1:8" ht="78.75">
      <c r="A269" s="85" t="s">
        <v>32</v>
      </c>
      <c r="B269" s="89" t="s">
        <v>149</v>
      </c>
      <c r="C269" s="94"/>
      <c r="D269" s="90"/>
      <c r="E269" s="33"/>
      <c r="F269" s="33"/>
      <c r="G269" s="387">
        <f>G270</f>
        <v>150</v>
      </c>
      <c r="H269" s="340">
        <f>H270</f>
        <v>150</v>
      </c>
    </row>
    <row r="270" spans="1:8" ht="15.75">
      <c r="A270" s="307" t="s">
        <v>567</v>
      </c>
      <c r="B270" s="89" t="s">
        <v>149</v>
      </c>
      <c r="C270" s="94">
        <v>27</v>
      </c>
      <c r="D270" s="90">
        <v>1</v>
      </c>
      <c r="E270" s="33" t="s">
        <v>478</v>
      </c>
      <c r="F270" s="33" t="s">
        <v>648</v>
      </c>
      <c r="G270" s="387">
        <f>'Приложение 4'!Q86</f>
        <v>150</v>
      </c>
      <c r="H270" s="561">
        <f>'Приложение 4'!R86</f>
        <v>150</v>
      </c>
    </row>
    <row r="271" spans="1:8" ht="31.5">
      <c r="A271" s="85" t="s">
        <v>34</v>
      </c>
      <c r="B271" s="89" t="s">
        <v>150</v>
      </c>
      <c r="C271" s="94"/>
      <c r="D271" s="90"/>
      <c r="E271" s="33"/>
      <c r="F271" s="33"/>
      <c r="G271" s="387">
        <f>G272</f>
        <v>20.5</v>
      </c>
      <c r="H271" s="340">
        <f>H272</f>
        <v>20.5</v>
      </c>
    </row>
    <row r="272" spans="1:8" ht="15.75">
      <c r="A272" s="307" t="s">
        <v>567</v>
      </c>
      <c r="B272" s="89" t="s">
        <v>150</v>
      </c>
      <c r="C272" s="94">
        <v>27</v>
      </c>
      <c r="D272" s="90">
        <v>1</v>
      </c>
      <c r="E272" s="33" t="s">
        <v>478</v>
      </c>
      <c r="F272" s="33" t="s">
        <v>648</v>
      </c>
      <c r="G272" s="387">
        <f>'Приложение 4'!Q88</f>
        <v>20.5</v>
      </c>
      <c r="H272" s="561">
        <f>'Приложение 4'!R88</f>
        <v>20.5</v>
      </c>
    </row>
    <row r="273" spans="1:8" ht="31.5">
      <c r="A273" s="85" t="s">
        <v>36</v>
      </c>
      <c r="B273" s="89" t="s">
        <v>151</v>
      </c>
      <c r="C273" s="94"/>
      <c r="D273" s="90"/>
      <c r="E273" s="33"/>
      <c r="F273" s="33"/>
      <c r="G273" s="387">
        <f>G274</f>
        <v>17.6</v>
      </c>
      <c r="H273" s="340">
        <f>H274</f>
        <v>17.6</v>
      </c>
    </row>
    <row r="274" spans="1:8" ht="15.75">
      <c r="A274" s="307" t="s">
        <v>567</v>
      </c>
      <c r="B274" s="89" t="s">
        <v>151</v>
      </c>
      <c r="C274" s="94">
        <v>27</v>
      </c>
      <c r="D274" s="90">
        <v>1</v>
      </c>
      <c r="E274" s="33" t="s">
        <v>478</v>
      </c>
      <c r="F274" s="33" t="s">
        <v>648</v>
      </c>
      <c r="G274" s="387">
        <f>'Приложение 4'!Q90</f>
        <v>17.6</v>
      </c>
      <c r="H274" s="561">
        <f>'Приложение 4'!R90</f>
        <v>17.6</v>
      </c>
    </row>
    <row r="275" spans="1:8" ht="99">
      <c r="A275" s="38" t="s">
        <v>66</v>
      </c>
      <c r="B275" s="95" t="s">
        <v>277</v>
      </c>
      <c r="C275" s="95" t="s">
        <v>514</v>
      </c>
      <c r="D275" s="46" t="s">
        <v>514</v>
      </c>
      <c r="E275" s="44" t="s">
        <v>514</v>
      </c>
      <c r="F275" s="44" t="s">
        <v>514</v>
      </c>
      <c r="G275" s="386">
        <f>G276+G283</f>
        <v>40</v>
      </c>
      <c r="H275" s="384">
        <f>H276+H283</f>
        <v>40</v>
      </c>
    </row>
    <row r="276" spans="1:8" ht="63">
      <c r="A276" s="28" t="s">
        <v>67</v>
      </c>
      <c r="B276" s="34" t="s">
        <v>278</v>
      </c>
      <c r="C276" s="31" t="s">
        <v>514</v>
      </c>
      <c r="D276" s="49" t="s">
        <v>514</v>
      </c>
      <c r="E276" s="33" t="s">
        <v>280</v>
      </c>
      <c r="F276" s="33" t="s">
        <v>514</v>
      </c>
      <c r="G276" s="387">
        <f>G280</f>
        <v>30</v>
      </c>
      <c r="H276" s="340">
        <f>H280</f>
        <v>30</v>
      </c>
    </row>
    <row r="277" spans="1:8" ht="31.5" hidden="1">
      <c r="A277" s="196" t="s">
        <v>855</v>
      </c>
      <c r="B277" s="188" t="s">
        <v>279</v>
      </c>
      <c r="C277" s="183" t="s">
        <v>514</v>
      </c>
      <c r="D277" s="185" t="s">
        <v>514</v>
      </c>
      <c r="E277" s="541" t="s">
        <v>514</v>
      </c>
      <c r="F277" s="541" t="s">
        <v>514</v>
      </c>
      <c r="G277" s="553">
        <f>G278+G279</f>
        <v>0</v>
      </c>
      <c r="H277" s="573" t="e">
        <f>H278+H279</f>
        <v>#REF!</v>
      </c>
    </row>
    <row r="278" spans="1:8" ht="47.25" hidden="1">
      <c r="A278" s="542" t="s">
        <v>611</v>
      </c>
      <c r="B278" s="188" t="s">
        <v>279</v>
      </c>
      <c r="C278" s="183">
        <v>27</v>
      </c>
      <c r="D278" s="185">
        <v>4</v>
      </c>
      <c r="E278" s="541" t="s">
        <v>435</v>
      </c>
      <c r="F278" s="541" t="s">
        <v>628</v>
      </c>
      <c r="G278" s="553">
        <f>'[1]Приложение 8'!Q202</f>
        <v>0</v>
      </c>
      <c r="H278" s="573" t="e">
        <f>'[1]Приложение 8'!R202</f>
        <v>#REF!</v>
      </c>
    </row>
    <row r="279" spans="1:8" ht="15.75" hidden="1">
      <c r="A279" s="542" t="s">
        <v>613</v>
      </c>
      <c r="B279" s="188" t="s">
        <v>279</v>
      </c>
      <c r="C279" s="183">
        <v>27</v>
      </c>
      <c r="D279" s="185">
        <v>4</v>
      </c>
      <c r="E279" s="541" t="s">
        <v>435</v>
      </c>
      <c r="F279" s="541" t="s">
        <v>631</v>
      </c>
      <c r="G279" s="553">
        <f>'[1]Приложение 8'!Q204</f>
        <v>0</v>
      </c>
      <c r="H279" s="573" t="e">
        <f>'[1]Приложение 8'!R204</f>
        <v>#REF!</v>
      </c>
    </row>
    <row r="280" spans="1:8" ht="47.25">
      <c r="A280" s="28" t="s">
        <v>46</v>
      </c>
      <c r="B280" s="34" t="s">
        <v>152</v>
      </c>
      <c r="C280" s="34"/>
      <c r="D280" s="49"/>
      <c r="E280" s="33"/>
      <c r="F280" s="33"/>
      <c r="G280" s="387">
        <f>SUM(G281:G282)</f>
        <v>30</v>
      </c>
      <c r="H280" s="340">
        <f>SUM(H281:H282)</f>
        <v>30</v>
      </c>
    </row>
    <row r="281" spans="1:8" ht="47.25" hidden="1">
      <c r="A281" s="92" t="s">
        <v>611</v>
      </c>
      <c r="B281" s="34" t="s">
        <v>152</v>
      </c>
      <c r="C281" s="34">
        <v>27</v>
      </c>
      <c r="D281" s="49">
        <v>4</v>
      </c>
      <c r="E281" s="33" t="s">
        <v>480</v>
      </c>
      <c r="F281" s="33" t="s">
        <v>628</v>
      </c>
      <c r="G281" s="387">
        <v>0</v>
      </c>
      <c r="H281" s="561">
        <v>0</v>
      </c>
    </row>
    <row r="282" spans="1:8" ht="15.75">
      <c r="A282" s="41" t="s">
        <v>613</v>
      </c>
      <c r="B282" s="34" t="s">
        <v>152</v>
      </c>
      <c r="C282" s="34">
        <v>663</v>
      </c>
      <c r="D282" s="49">
        <v>7</v>
      </c>
      <c r="E282" s="33" t="s">
        <v>472</v>
      </c>
      <c r="F282" s="33" t="s">
        <v>631</v>
      </c>
      <c r="G282" s="387">
        <f>'Приложение 4'!Q998</f>
        <v>30</v>
      </c>
      <c r="H282" s="561">
        <f>'Приложение 4'!R998</f>
        <v>30</v>
      </c>
    </row>
    <row r="283" spans="1:8" ht="78.75">
      <c r="A283" s="66" t="s">
        <v>68</v>
      </c>
      <c r="B283" s="31" t="s">
        <v>153</v>
      </c>
      <c r="C283" s="34"/>
      <c r="D283" s="49"/>
      <c r="E283" s="33"/>
      <c r="F283" s="33"/>
      <c r="G283" s="387">
        <f>G284</f>
        <v>10</v>
      </c>
      <c r="H283" s="340">
        <f>H284</f>
        <v>10</v>
      </c>
    </row>
    <row r="284" spans="1:8" ht="47.25">
      <c r="A284" s="66" t="s">
        <v>46</v>
      </c>
      <c r="B284" s="31" t="s">
        <v>154</v>
      </c>
      <c r="C284" s="34"/>
      <c r="D284" s="49"/>
      <c r="E284" s="33"/>
      <c r="F284" s="33"/>
      <c r="G284" s="387">
        <f>G285</f>
        <v>10</v>
      </c>
      <c r="H284" s="340">
        <f>H285</f>
        <v>10</v>
      </c>
    </row>
    <row r="285" spans="1:8" ht="47.25">
      <c r="A285" s="543" t="s">
        <v>611</v>
      </c>
      <c r="B285" s="31" t="s">
        <v>154</v>
      </c>
      <c r="C285" s="34">
        <v>663</v>
      </c>
      <c r="D285" s="49">
        <v>7</v>
      </c>
      <c r="E285" s="33" t="s">
        <v>428</v>
      </c>
      <c r="F285" s="33" t="s">
        <v>628</v>
      </c>
      <c r="G285" s="387">
        <f>'Приложение 4'!Q1131</f>
        <v>10</v>
      </c>
      <c r="H285" s="572">
        <f>'Приложение 4'!R1131</f>
        <v>10</v>
      </c>
    </row>
    <row r="286" spans="1:8" ht="66">
      <c r="A286" s="38" t="s">
        <v>550</v>
      </c>
      <c r="B286" s="97" t="s">
        <v>281</v>
      </c>
      <c r="C286" s="97" t="s">
        <v>514</v>
      </c>
      <c r="D286" s="46" t="s">
        <v>514</v>
      </c>
      <c r="E286" s="44" t="s">
        <v>514</v>
      </c>
      <c r="F286" s="44" t="s">
        <v>514</v>
      </c>
      <c r="G286" s="386">
        <f>G287+G292+G290</f>
        <v>1859.5</v>
      </c>
      <c r="H286" s="384">
        <f>H287+H292+H290</f>
        <v>1859.5</v>
      </c>
    </row>
    <row r="287" spans="1:8" ht="63">
      <c r="A287" s="30" t="s">
        <v>201</v>
      </c>
      <c r="B287" s="34" t="s">
        <v>282</v>
      </c>
      <c r="C287" s="34" t="s">
        <v>514</v>
      </c>
      <c r="D287" s="49" t="s">
        <v>514</v>
      </c>
      <c r="E287" s="33" t="s">
        <v>514</v>
      </c>
      <c r="F287" s="33" t="s">
        <v>514</v>
      </c>
      <c r="G287" s="387">
        <f>G288</f>
        <v>894.3</v>
      </c>
      <c r="H287" s="340">
        <f>H288</f>
        <v>894.3</v>
      </c>
    </row>
    <row r="288" spans="1:8" ht="15.75">
      <c r="A288" s="28" t="s">
        <v>877</v>
      </c>
      <c r="B288" s="34" t="s">
        <v>283</v>
      </c>
      <c r="C288" s="34" t="s">
        <v>514</v>
      </c>
      <c r="D288" s="49" t="s">
        <v>514</v>
      </c>
      <c r="E288" s="33" t="s">
        <v>514</v>
      </c>
      <c r="F288" s="33" t="s">
        <v>514</v>
      </c>
      <c r="G288" s="387">
        <f>G289</f>
        <v>894.3</v>
      </c>
      <c r="H288" s="340">
        <f>H289</f>
        <v>894.3</v>
      </c>
    </row>
    <row r="289" spans="1:8" ht="15.75">
      <c r="A289" s="41" t="s">
        <v>567</v>
      </c>
      <c r="B289" s="34" t="s">
        <v>283</v>
      </c>
      <c r="C289" s="34">
        <v>27</v>
      </c>
      <c r="D289" s="49">
        <v>5</v>
      </c>
      <c r="E289" s="33" t="s">
        <v>472</v>
      </c>
      <c r="F289" s="33" t="s">
        <v>648</v>
      </c>
      <c r="G289" s="387">
        <f>'Приложение 4'!Q372</f>
        <v>894.3</v>
      </c>
      <c r="H289" s="561">
        <f>'Приложение 4'!R372</f>
        <v>894.3</v>
      </c>
    </row>
    <row r="290" spans="1:8" ht="47.25" hidden="1">
      <c r="A290" s="30" t="s">
        <v>80</v>
      </c>
      <c r="B290" s="34" t="s">
        <v>155</v>
      </c>
      <c r="C290" s="40"/>
      <c r="D290" s="49"/>
      <c r="E290" s="33"/>
      <c r="F290" s="33"/>
      <c r="G290" s="387">
        <f>G291</f>
        <v>0</v>
      </c>
      <c r="H290" s="561"/>
    </row>
    <row r="291" spans="1:8" ht="15.75" hidden="1">
      <c r="A291" s="41" t="s">
        <v>567</v>
      </c>
      <c r="B291" s="34" t="s">
        <v>155</v>
      </c>
      <c r="C291" s="40">
        <v>27</v>
      </c>
      <c r="D291" s="49">
        <v>5</v>
      </c>
      <c r="E291" s="33" t="s">
        <v>472</v>
      </c>
      <c r="F291" s="33" t="s">
        <v>648</v>
      </c>
      <c r="G291" s="387">
        <v>0</v>
      </c>
      <c r="H291" s="561"/>
    </row>
    <row r="292" spans="1:8" ht="47.25">
      <c r="A292" s="30" t="s">
        <v>203</v>
      </c>
      <c r="B292" s="34" t="s">
        <v>202</v>
      </c>
      <c r="C292" s="40"/>
      <c r="D292" s="49"/>
      <c r="E292" s="33"/>
      <c r="F292" s="33"/>
      <c r="G292" s="387">
        <f>G293</f>
        <v>965.2</v>
      </c>
      <c r="H292" s="340">
        <f>H293</f>
        <v>965.2</v>
      </c>
    </row>
    <row r="293" spans="1:8" ht="15.75">
      <c r="A293" s="30" t="s">
        <v>877</v>
      </c>
      <c r="B293" s="34" t="s">
        <v>204</v>
      </c>
      <c r="C293" s="40"/>
      <c r="D293" s="49"/>
      <c r="E293" s="33"/>
      <c r="F293" s="33"/>
      <c r="G293" s="387">
        <f>G294+G295</f>
        <v>965.2</v>
      </c>
      <c r="H293" s="340">
        <f>H294+H295</f>
        <v>965.2</v>
      </c>
    </row>
    <row r="294" spans="1:8" ht="47.25" hidden="1">
      <c r="A294" s="30" t="s">
        <v>611</v>
      </c>
      <c r="B294" s="34" t="s">
        <v>204</v>
      </c>
      <c r="C294" s="40">
        <v>27</v>
      </c>
      <c r="D294" s="49">
        <v>6</v>
      </c>
      <c r="E294" s="33" t="s">
        <v>437</v>
      </c>
      <c r="F294" s="33" t="s">
        <v>628</v>
      </c>
      <c r="G294" s="387">
        <f>'[1]Приложение 8'!Q422</f>
        <v>0</v>
      </c>
      <c r="H294" s="561"/>
    </row>
    <row r="295" spans="1:8" ht="15.75">
      <c r="A295" s="41" t="s">
        <v>567</v>
      </c>
      <c r="B295" s="34" t="s">
        <v>204</v>
      </c>
      <c r="C295" s="40">
        <v>27</v>
      </c>
      <c r="D295" s="49">
        <v>6</v>
      </c>
      <c r="E295" s="33" t="s">
        <v>437</v>
      </c>
      <c r="F295" s="33" t="s">
        <v>648</v>
      </c>
      <c r="G295" s="387">
        <f>'Приложение 4'!Q422</f>
        <v>965.2</v>
      </c>
      <c r="H295" s="561">
        <f>'Приложение 4'!R422</f>
        <v>965.2</v>
      </c>
    </row>
    <row r="296" spans="1:8" ht="82.5">
      <c r="A296" s="115" t="s">
        <v>808</v>
      </c>
      <c r="B296" s="95" t="s">
        <v>284</v>
      </c>
      <c r="C296" s="98" t="s">
        <v>514</v>
      </c>
      <c r="D296" s="46" t="s">
        <v>514</v>
      </c>
      <c r="E296" s="44" t="s">
        <v>514</v>
      </c>
      <c r="F296" s="44" t="s">
        <v>514</v>
      </c>
      <c r="G296" s="386">
        <f>G297+G301+G310+G314</f>
        <v>41439.4</v>
      </c>
      <c r="H296" s="384">
        <f>H297+H301+H310+H314</f>
        <v>40668.9</v>
      </c>
    </row>
    <row r="297" spans="1:8" ht="63">
      <c r="A297" s="28" t="s">
        <v>809</v>
      </c>
      <c r="B297" s="31" t="s">
        <v>820</v>
      </c>
      <c r="C297" s="40"/>
      <c r="D297" s="49"/>
      <c r="E297" s="33"/>
      <c r="F297" s="33"/>
      <c r="G297" s="387">
        <f aca="true" t="shared" si="1" ref="G297:H299">G298</f>
        <v>50</v>
      </c>
      <c r="H297" s="340">
        <f t="shared" si="1"/>
        <v>50</v>
      </c>
    </row>
    <row r="298" spans="1:8" ht="63">
      <c r="A298" s="28" t="s">
        <v>810</v>
      </c>
      <c r="B298" s="31" t="s">
        <v>821</v>
      </c>
      <c r="C298" s="40"/>
      <c r="D298" s="49"/>
      <c r="E298" s="33"/>
      <c r="F298" s="33"/>
      <c r="G298" s="387">
        <f t="shared" si="1"/>
        <v>50</v>
      </c>
      <c r="H298" s="340">
        <f t="shared" si="1"/>
        <v>50</v>
      </c>
    </row>
    <row r="299" spans="1:8" ht="31.5">
      <c r="A299" s="358" t="s">
        <v>243</v>
      </c>
      <c r="B299" s="355" t="s">
        <v>822</v>
      </c>
      <c r="C299" s="356"/>
      <c r="D299" s="334"/>
      <c r="E299" s="357"/>
      <c r="F299" s="357"/>
      <c r="G299" s="554">
        <f t="shared" si="1"/>
        <v>50</v>
      </c>
      <c r="H299" s="574">
        <f t="shared" si="1"/>
        <v>50</v>
      </c>
    </row>
    <row r="300" spans="1:8" ht="47.25">
      <c r="A300" s="28" t="s">
        <v>611</v>
      </c>
      <c r="B300" s="31" t="s">
        <v>822</v>
      </c>
      <c r="C300" s="40">
        <v>661</v>
      </c>
      <c r="D300" s="49">
        <v>1</v>
      </c>
      <c r="E300" s="33" t="s">
        <v>475</v>
      </c>
      <c r="F300" s="33" t="s">
        <v>628</v>
      </c>
      <c r="G300" s="387">
        <f>'Приложение 4'!Q771</f>
        <v>50</v>
      </c>
      <c r="H300" s="561">
        <f>'Приложение 4'!R771</f>
        <v>50</v>
      </c>
    </row>
    <row r="301" spans="1:8" ht="63">
      <c r="A301" s="28" t="s">
        <v>816</v>
      </c>
      <c r="B301" s="31" t="s">
        <v>823</v>
      </c>
      <c r="C301" s="40"/>
      <c r="D301" s="49"/>
      <c r="E301" s="33"/>
      <c r="F301" s="33"/>
      <c r="G301" s="387">
        <f>G302+G307</f>
        <v>22699.5</v>
      </c>
      <c r="H301" s="340">
        <f>H302+H307</f>
        <v>22699.5</v>
      </c>
    </row>
    <row r="302" spans="1:8" ht="47.25">
      <c r="A302" s="28" t="s">
        <v>814</v>
      </c>
      <c r="B302" s="31" t="s">
        <v>824</v>
      </c>
      <c r="C302" s="40"/>
      <c r="D302" s="49"/>
      <c r="E302" s="33"/>
      <c r="F302" s="33"/>
      <c r="G302" s="387">
        <f>G303+G305</f>
        <v>8162.3</v>
      </c>
      <c r="H302" s="340">
        <f>H303+H305</f>
        <v>8162.3</v>
      </c>
    </row>
    <row r="303" spans="1:8" ht="31.5">
      <c r="A303" s="92" t="s">
        <v>831</v>
      </c>
      <c r="B303" s="355" t="s">
        <v>444</v>
      </c>
      <c r="C303" s="356"/>
      <c r="D303" s="334"/>
      <c r="E303" s="357"/>
      <c r="F303" s="357"/>
      <c r="G303" s="554">
        <f>G304</f>
        <v>5938</v>
      </c>
      <c r="H303" s="574">
        <f>H304</f>
        <v>5938</v>
      </c>
    </row>
    <row r="304" spans="1:8" ht="15.75">
      <c r="A304" s="28" t="s">
        <v>618</v>
      </c>
      <c r="B304" s="31" t="s">
        <v>444</v>
      </c>
      <c r="C304" s="40">
        <v>661</v>
      </c>
      <c r="D304" s="49">
        <v>14</v>
      </c>
      <c r="E304" s="33" t="s">
        <v>435</v>
      </c>
      <c r="F304" s="33" t="s">
        <v>445</v>
      </c>
      <c r="G304" s="387">
        <f>'Приложение 4'!Q851</f>
        <v>5938</v>
      </c>
      <c r="H304" s="561">
        <f>'Приложение 4'!R851</f>
        <v>5938</v>
      </c>
    </row>
    <row r="305" spans="1:8" ht="157.5">
      <c r="A305" s="92" t="s">
        <v>829</v>
      </c>
      <c r="B305" s="355" t="s">
        <v>446</v>
      </c>
      <c r="C305" s="356"/>
      <c r="D305" s="334"/>
      <c r="E305" s="357"/>
      <c r="F305" s="357"/>
      <c r="G305" s="554">
        <f>G306</f>
        <v>2224.3</v>
      </c>
      <c r="H305" s="574">
        <f>H306</f>
        <v>2224.3</v>
      </c>
    </row>
    <row r="306" spans="1:8" ht="15.75">
      <c r="A306" s="58" t="s">
        <v>618</v>
      </c>
      <c r="B306" s="31" t="s">
        <v>446</v>
      </c>
      <c r="C306" s="40">
        <v>661</v>
      </c>
      <c r="D306" s="49">
        <v>14</v>
      </c>
      <c r="E306" s="33" t="s">
        <v>435</v>
      </c>
      <c r="F306" s="33" t="s">
        <v>445</v>
      </c>
      <c r="G306" s="387">
        <f>'Приложение 4'!Q854</f>
        <v>2224.3</v>
      </c>
      <c r="H306" s="561">
        <f>'Приложение 4'!R854</f>
        <v>2224.3</v>
      </c>
    </row>
    <row r="307" spans="1:8" ht="47.25">
      <c r="A307" s="58" t="s">
        <v>817</v>
      </c>
      <c r="B307" s="31" t="s">
        <v>447</v>
      </c>
      <c r="C307" s="40"/>
      <c r="D307" s="49"/>
      <c r="E307" s="33"/>
      <c r="F307" s="33"/>
      <c r="G307" s="387">
        <f>G308</f>
        <v>14537.2</v>
      </c>
      <c r="H307" s="340">
        <f>H308</f>
        <v>14537.2</v>
      </c>
    </row>
    <row r="308" spans="1:8" ht="31.5">
      <c r="A308" s="306" t="s">
        <v>815</v>
      </c>
      <c r="B308" s="355" t="s">
        <v>448</v>
      </c>
      <c r="C308" s="356"/>
      <c r="D308" s="334"/>
      <c r="E308" s="357"/>
      <c r="F308" s="357"/>
      <c r="G308" s="554">
        <f>G309</f>
        <v>14537.2</v>
      </c>
      <c r="H308" s="574">
        <f>H309</f>
        <v>14537.2</v>
      </c>
    </row>
    <row r="309" spans="1:8" ht="15.75">
      <c r="A309" s="58" t="s">
        <v>618</v>
      </c>
      <c r="B309" s="31" t="s">
        <v>448</v>
      </c>
      <c r="C309" s="40">
        <v>661</v>
      </c>
      <c r="D309" s="49">
        <v>14</v>
      </c>
      <c r="E309" s="33" t="s">
        <v>472</v>
      </c>
      <c r="F309" s="33" t="s">
        <v>445</v>
      </c>
      <c r="G309" s="387">
        <f>'Приложение 4'!Q865</f>
        <v>14537.2</v>
      </c>
      <c r="H309" s="561">
        <f>'Приложение 4'!R865</f>
        <v>14537.2</v>
      </c>
    </row>
    <row r="310" spans="1:8" ht="31.5">
      <c r="A310" s="58" t="s">
        <v>813</v>
      </c>
      <c r="B310" s="31" t="s">
        <v>449</v>
      </c>
      <c r="C310" s="40"/>
      <c r="D310" s="49"/>
      <c r="E310" s="33"/>
      <c r="F310" s="33"/>
      <c r="G310" s="387">
        <f aca="true" t="shared" si="2" ref="G310:H312">G311</f>
        <v>190</v>
      </c>
      <c r="H310" s="340">
        <f t="shared" si="2"/>
        <v>168</v>
      </c>
    </row>
    <row r="311" spans="1:8" ht="31.5">
      <c r="A311" s="28" t="s">
        <v>812</v>
      </c>
      <c r="B311" s="31" t="s">
        <v>450</v>
      </c>
      <c r="C311" s="40"/>
      <c r="D311" s="49"/>
      <c r="E311" s="33"/>
      <c r="F311" s="33"/>
      <c r="G311" s="387">
        <f t="shared" si="2"/>
        <v>190</v>
      </c>
      <c r="H311" s="340">
        <f t="shared" si="2"/>
        <v>168</v>
      </c>
    </row>
    <row r="312" spans="1:8" ht="31.5">
      <c r="A312" s="92" t="s">
        <v>213</v>
      </c>
      <c r="B312" s="355" t="s">
        <v>451</v>
      </c>
      <c r="C312" s="356"/>
      <c r="D312" s="334"/>
      <c r="E312" s="357"/>
      <c r="F312" s="357"/>
      <c r="G312" s="554">
        <f t="shared" si="2"/>
        <v>190</v>
      </c>
      <c r="H312" s="574">
        <f t="shared" si="2"/>
        <v>168</v>
      </c>
    </row>
    <row r="313" spans="1:8" ht="15.75">
      <c r="A313" s="28" t="s">
        <v>506</v>
      </c>
      <c r="B313" s="31" t="s">
        <v>451</v>
      </c>
      <c r="C313" s="40">
        <v>661</v>
      </c>
      <c r="D313" s="49">
        <v>13</v>
      </c>
      <c r="E313" s="33" t="s">
        <v>435</v>
      </c>
      <c r="F313" s="33" t="s">
        <v>452</v>
      </c>
      <c r="G313" s="387">
        <f>'Приложение 4'!Q844</f>
        <v>190</v>
      </c>
      <c r="H313" s="561">
        <f>'Приложение 4'!R844</f>
        <v>168</v>
      </c>
    </row>
    <row r="314" spans="1:8" ht="63">
      <c r="A314" s="28" t="s">
        <v>807</v>
      </c>
      <c r="B314" s="31" t="s">
        <v>453</v>
      </c>
      <c r="C314" s="40"/>
      <c r="D314" s="49"/>
      <c r="E314" s="33"/>
      <c r="F314" s="33"/>
      <c r="G314" s="387">
        <f>G315+G333</f>
        <v>18499.9</v>
      </c>
      <c r="H314" s="340">
        <f>H315+H333</f>
        <v>17751.4</v>
      </c>
    </row>
    <row r="315" spans="1:8" ht="141.75">
      <c r="A315" s="28" t="s">
        <v>806</v>
      </c>
      <c r="B315" s="31" t="s">
        <v>454</v>
      </c>
      <c r="C315" s="40"/>
      <c r="D315" s="49"/>
      <c r="E315" s="33"/>
      <c r="F315" s="33"/>
      <c r="G315" s="387">
        <f>G323+G327+G330+G316+G325+G321</f>
        <v>6405.9</v>
      </c>
      <c r="H315" s="340">
        <f>H323+H327+H330+H316+H325+H321</f>
        <v>5916.699999999999</v>
      </c>
    </row>
    <row r="316" spans="1:8" ht="31.5">
      <c r="A316" s="92" t="s">
        <v>243</v>
      </c>
      <c r="B316" s="355" t="s">
        <v>458</v>
      </c>
      <c r="C316" s="356"/>
      <c r="D316" s="334"/>
      <c r="E316" s="357"/>
      <c r="F316" s="357"/>
      <c r="G316" s="554">
        <f>SUM(G317:G320)</f>
        <v>5057.900000000001</v>
      </c>
      <c r="H316" s="574">
        <f>SUM(H317:H320)</f>
        <v>4582.099999999999</v>
      </c>
    </row>
    <row r="317" spans="1:8" ht="31.5">
      <c r="A317" s="28" t="s">
        <v>396</v>
      </c>
      <c r="B317" s="31" t="s">
        <v>458</v>
      </c>
      <c r="C317" s="40">
        <v>661</v>
      </c>
      <c r="D317" s="49">
        <v>1</v>
      </c>
      <c r="E317" s="33" t="s">
        <v>475</v>
      </c>
      <c r="F317" s="33" t="s">
        <v>685</v>
      </c>
      <c r="G317" s="387">
        <f>'Приложение 4'!Q776</f>
        <v>4235.8</v>
      </c>
      <c r="H317" s="561">
        <f>'Приложение 4'!R776</f>
        <v>4161.4</v>
      </c>
    </row>
    <row r="318" spans="1:8" ht="47.25">
      <c r="A318" s="28" t="s">
        <v>611</v>
      </c>
      <c r="B318" s="31" t="s">
        <v>458</v>
      </c>
      <c r="C318" s="40">
        <v>661</v>
      </c>
      <c r="D318" s="49">
        <v>1</v>
      </c>
      <c r="E318" s="33" t="s">
        <v>475</v>
      </c>
      <c r="F318" s="33" t="s">
        <v>628</v>
      </c>
      <c r="G318" s="387">
        <f>'Приложение 4'!Q780</f>
        <v>810.1</v>
      </c>
      <c r="H318" s="561">
        <f>'Приложение 4'!R780</f>
        <v>420.7</v>
      </c>
    </row>
    <row r="319" spans="1:8" ht="31.5" hidden="1">
      <c r="A319" s="28" t="s">
        <v>617</v>
      </c>
      <c r="B319" s="31" t="s">
        <v>458</v>
      </c>
      <c r="C319" s="40">
        <v>661</v>
      </c>
      <c r="D319" s="49">
        <v>1</v>
      </c>
      <c r="E319" s="33" t="s">
        <v>475</v>
      </c>
      <c r="F319" s="33" t="s">
        <v>544</v>
      </c>
      <c r="G319" s="387">
        <v>0</v>
      </c>
      <c r="H319" s="561"/>
    </row>
    <row r="320" spans="1:8" ht="15.75">
      <c r="A320" s="28" t="s">
        <v>612</v>
      </c>
      <c r="B320" s="31" t="s">
        <v>458</v>
      </c>
      <c r="C320" s="40">
        <v>661</v>
      </c>
      <c r="D320" s="49">
        <v>1</v>
      </c>
      <c r="E320" s="33" t="s">
        <v>475</v>
      </c>
      <c r="F320" s="33" t="s">
        <v>673</v>
      </c>
      <c r="G320" s="387">
        <f>'Приложение 4'!Q787</f>
        <v>12</v>
      </c>
      <c r="H320" s="561">
        <f>'Приложение 4'!R787</f>
        <v>0</v>
      </c>
    </row>
    <row r="321" spans="1:8" ht="110.25">
      <c r="A321" s="544" t="s">
        <v>29</v>
      </c>
      <c r="B321" s="355" t="s">
        <v>156</v>
      </c>
      <c r="C321" s="40"/>
      <c r="D321" s="49"/>
      <c r="E321" s="33"/>
      <c r="F321" s="33"/>
      <c r="G321" s="387">
        <v>94.2</v>
      </c>
      <c r="H321" s="340">
        <v>94.2</v>
      </c>
    </row>
    <row r="322" spans="1:8" ht="31.5">
      <c r="A322" s="37" t="s">
        <v>396</v>
      </c>
      <c r="B322" s="31" t="s">
        <v>156</v>
      </c>
      <c r="C322" s="40">
        <v>661</v>
      </c>
      <c r="D322" s="49">
        <v>1</v>
      </c>
      <c r="E322" s="33" t="s">
        <v>475</v>
      </c>
      <c r="F322" s="33" t="s">
        <v>685</v>
      </c>
      <c r="G322" s="387">
        <f>'Приложение 4'!Q790</f>
        <v>94.19999999999999</v>
      </c>
      <c r="H322" s="561">
        <f>'Приложение 4'!R790</f>
        <v>94.19999999999999</v>
      </c>
    </row>
    <row r="323" spans="1:8" ht="141.75">
      <c r="A323" s="92" t="s">
        <v>828</v>
      </c>
      <c r="B323" s="355" t="s">
        <v>455</v>
      </c>
      <c r="C323" s="356"/>
      <c r="D323" s="334"/>
      <c r="E323" s="357"/>
      <c r="F323" s="357"/>
      <c r="G323" s="554">
        <f>G324</f>
        <v>21</v>
      </c>
      <c r="H323" s="574">
        <f>H324</f>
        <v>21</v>
      </c>
    </row>
    <row r="324" spans="1:8" ht="47.25">
      <c r="A324" s="28" t="s">
        <v>611</v>
      </c>
      <c r="B324" s="31" t="s">
        <v>455</v>
      </c>
      <c r="C324" s="40">
        <v>661</v>
      </c>
      <c r="D324" s="49">
        <v>1</v>
      </c>
      <c r="E324" s="33" t="s">
        <v>478</v>
      </c>
      <c r="F324" s="33" t="s">
        <v>628</v>
      </c>
      <c r="G324" s="387">
        <f>'Приложение 4'!Q803</f>
        <v>21</v>
      </c>
      <c r="H324" s="561">
        <f>'Приложение 4'!R803</f>
        <v>21</v>
      </c>
    </row>
    <row r="325" spans="1:8" ht="31.5">
      <c r="A325" s="343" t="s">
        <v>40</v>
      </c>
      <c r="B325" s="31" t="s">
        <v>157</v>
      </c>
      <c r="C325" s="40"/>
      <c r="D325" s="49"/>
      <c r="E325" s="33"/>
      <c r="F325" s="33"/>
      <c r="G325" s="387">
        <f>G326</f>
        <v>13.4</v>
      </c>
      <c r="H325" s="340">
        <f>H326</f>
        <v>0</v>
      </c>
    </row>
    <row r="326" spans="1:8" ht="47.25">
      <c r="A326" s="92" t="s">
        <v>611</v>
      </c>
      <c r="B326" s="31" t="s">
        <v>157</v>
      </c>
      <c r="C326" s="40">
        <v>661</v>
      </c>
      <c r="D326" s="49">
        <v>1</v>
      </c>
      <c r="E326" s="33" t="s">
        <v>478</v>
      </c>
      <c r="F326" s="33" t="s">
        <v>628</v>
      </c>
      <c r="G326" s="387">
        <f>'Приложение 4'!Q807</f>
        <v>13.4</v>
      </c>
      <c r="H326" s="561">
        <f>'Приложение 4'!R807</f>
        <v>0</v>
      </c>
    </row>
    <row r="327" spans="1:8" ht="47.25">
      <c r="A327" s="92" t="s">
        <v>847</v>
      </c>
      <c r="B327" s="355" t="s">
        <v>456</v>
      </c>
      <c r="C327" s="356"/>
      <c r="D327" s="334"/>
      <c r="E327" s="357"/>
      <c r="F327" s="357"/>
      <c r="G327" s="554">
        <f>G328+G329</f>
        <v>305.7</v>
      </c>
      <c r="H327" s="574">
        <f>H328+H329</f>
        <v>305.7</v>
      </c>
    </row>
    <row r="328" spans="1:8" ht="31.5">
      <c r="A328" s="308" t="s">
        <v>396</v>
      </c>
      <c r="B328" s="31" t="s">
        <v>456</v>
      </c>
      <c r="C328" s="40">
        <v>661</v>
      </c>
      <c r="D328" s="49">
        <v>1</v>
      </c>
      <c r="E328" s="33" t="s">
        <v>478</v>
      </c>
      <c r="F328" s="33" t="s">
        <v>685</v>
      </c>
      <c r="G328" s="387">
        <f>'Приложение 4'!Q809</f>
        <v>304.7</v>
      </c>
      <c r="H328" s="561">
        <f>'Приложение 4'!R809</f>
        <v>304.7</v>
      </c>
    </row>
    <row r="329" spans="1:8" ht="47.25">
      <c r="A329" s="308" t="s">
        <v>611</v>
      </c>
      <c r="B329" s="31" t="s">
        <v>456</v>
      </c>
      <c r="C329" s="40">
        <v>661</v>
      </c>
      <c r="D329" s="49">
        <v>1</v>
      </c>
      <c r="E329" s="33" t="s">
        <v>478</v>
      </c>
      <c r="F329" s="33" t="s">
        <v>628</v>
      </c>
      <c r="G329" s="387">
        <f>'Приложение 4'!Q812</f>
        <v>1</v>
      </c>
      <c r="H329" s="561">
        <f>'Приложение 4'!R812</f>
        <v>1</v>
      </c>
    </row>
    <row r="330" spans="1:8" ht="78.75">
      <c r="A330" s="303" t="s">
        <v>848</v>
      </c>
      <c r="B330" s="355" t="s">
        <v>457</v>
      </c>
      <c r="C330" s="356"/>
      <c r="D330" s="334"/>
      <c r="E330" s="357"/>
      <c r="F330" s="357"/>
      <c r="G330" s="554">
        <f>G331+G332</f>
        <v>913.6999999999999</v>
      </c>
      <c r="H330" s="574">
        <f>H331+H332</f>
        <v>913.6999999999999</v>
      </c>
    </row>
    <row r="331" spans="1:8" ht="31.5">
      <c r="A331" s="30" t="s">
        <v>396</v>
      </c>
      <c r="B331" s="31" t="s">
        <v>457</v>
      </c>
      <c r="C331" s="40">
        <v>661</v>
      </c>
      <c r="D331" s="49">
        <v>1</v>
      </c>
      <c r="E331" s="33" t="s">
        <v>478</v>
      </c>
      <c r="F331" s="33" t="s">
        <v>685</v>
      </c>
      <c r="G331" s="387">
        <f>'Приложение 4'!Q816</f>
        <v>850.5999999999999</v>
      </c>
      <c r="H331" s="561">
        <f>'Приложение 4'!R816</f>
        <v>850.5999999999999</v>
      </c>
    </row>
    <row r="332" spans="1:8" ht="47.25">
      <c r="A332" s="30" t="s">
        <v>611</v>
      </c>
      <c r="B332" s="31" t="s">
        <v>457</v>
      </c>
      <c r="C332" s="40">
        <v>661</v>
      </c>
      <c r="D332" s="49">
        <v>1</v>
      </c>
      <c r="E332" s="33" t="s">
        <v>478</v>
      </c>
      <c r="F332" s="33" t="s">
        <v>628</v>
      </c>
      <c r="G332" s="387">
        <f>'Приложение 4'!Q819</f>
        <v>63.1</v>
      </c>
      <c r="H332" s="561">
        <f>'Приложение 4'!R819</f>
        <v>63.1</v>
      </c>
    </row>
    <row r="333" spans="1:8" ht="63">
      <c r="A333" s="41" t="s">
        <v>104</v>
      </c>
      <c r="B333" s="355" t="s">
        <v>158</v>
      </c>
      <c r="C333" s="356"/>
      <c r="D333" s="334"/>
      <c r="E333" s="357"/>
      <c r="F333" s="357"/>
      <c r="G333" s="554">
        <f>G334+G338</f>
        <v>12094</v>
      </c>
      <c r="H333" s="574">
        <f>H334+H338</f>
        <v>11834.7</v>
      </c>
    </row>
    <row r="334" spans="1:8" ht="31.5">
      <c r="A334" s="30" t="s">
        <v>245</v>
      </c>
      <c r="B334" s="31" t="s">
        <v>159</v>
      </c>
      <c r="C334" s="40"/>
      <c r="D334" s="49"/>
      <c r="E334" s="33"/>
      <c r="F334" s="33"/>
      <c r="G334" s="387">
        <f>G335+G336+G337</f>
        <v>10958.4</v>
      </c>
      <c r="H334" s="340">
        <f>H335+H336+H337</f>
        <v>10811</v>
      </c>
    </row>
    <row r="335" spans="1:8" ht="31.5">
      <c r="A335" s="30" t="s">
        <v>614</v>
      </c>
      <c r="B335" s="31" t="s">
        <v>159</v>
      </c>
      <c r="C335" s="40">
        <v>661</v>
      </c>
      <c r="D335" s="49">
        <v>1</v>
      </c>
      <c r="E335" s="33" t="s">
        <v>478</v>
      </c>
      <c r="F335" s="33" t="s">
        <v>549</v>
      </c>
      <c r="G335" s="387">
        <f>'Приложение 4'!Q829</f>
        <v>10365.4</v>
      </c>
      <c r="H335" s="561">
        <f>'Приложение 4'!R829</f>
        <v>10252.1</v>
      </c>
    </row>
    <row r="336" spans="1:8" ht="47.25">
      <c r="A336" s="30" t="s">
        <v>611</v>
      </c>
      <c r="B336" s="31" t="s">
        <v>159</v>
      </c>
      <c r="C336" s="40">
        <v>661</v>
      </c>
      <c r="D336" s="49">
        <v>1</v>
      </c>
      <c r="E336" s="33" t="s">
        <v>478</v>
      </c>
      <c r="F336" s="33" t="s">
        <v>628</v>
      </c>
      <c r="G336" s="387">
        <f>'Приложение 4'!Q830</f>
        <v>592</v>
      </c>
      <c r="H336" s="561">
        <f>'Приложение 4'!R830</f>
        <v>557.9</v>
      </c>
    </row>
    <row r="337" spans="1:8" ht="15.75">
      <c r="A337" s="30" t="s">
        <v>612</v>
      </c>
      <c r="B337" s="31" t="s">
        <v>159</v>
      </c>
      <c r="C337" s="40">
        <v>661</v>
      </c>
      <c r="D337" s="49">
        <v>1</v>
      </c>
      <c r="E337" s="33" t="s">
        <v>478</v>
      </c>
      <c r="F337" s="33" t="s">
        <v>673</v>
      </c>
      <c r="G337" s="387">
        <f>'Приложение 4'!Q831</f>
        <v>1</v>
      </c>
      <c r="H337" s="561">
        <f>'Приложение 4'!R831</f>
        <v>1</v>
      </c>
    </row>
    <row r="338" spans="1:8" ht="63">
      <c r="A338" s="30" t="s">
        <v>706</v>
      </c>
      <c r="B338" s="31" t="s">
        <v>160</v>
      </c>
      <c r="C338" s="40"/>
      <c r="D338" s="49"/>
      <c r="E338" s="33"/>
      <c r="F338" s="33"/>
      <c r="G338" s="387">
        <f>G339+G340</f>
        <v>1135.6000000000001</v>
      </c>
      <c r="H338" s="340">
        <f>H339+H340</f>
        <v>1023.6999999999999</v>
      </c>
    </row>
    <row r="339" spans="1:8" ht="31.5">
      <c r="A339" s="30" t="s">
        <v>614</v>
      </c>
      <c r="B339" s="31" t="s">
        <v>160</v>
      </c>
      <c r="C339" s="40">
        <v>661</v>
      </c>
      <c r="D339" s="49">
        <v>1</v>
      </c>
      <c r="E339" s="33" t="s">
        <v>478</v>
      </c>
      <c r="F339" s="33" t="s">
        <v>549</v>
      </c>
      <c r="G339" s="387">
        <f>'Приложение 4'!Q823</f>
        <v>1030.1000000000001</v>
      </c>
      <c r="H339" s="561">
        <f>'Приложение 4'!R823</f>
        <v>999.8</v>
      </c>
    </row>
    <row r="340" spans="1:8" ht="47.25">
      <c r="A340" s="30" t="s">
        <v>611</v>
      </c>
      <c r="B340" s="31" t="s">
        <v>160</v>
      </c>
      <c r="C340" s="40">
        <v>661</v>
      </c>
      <c r="D340" s="49">
        <v>1</v>
      </c>
      <c r="E340" s="33" t="s">
        <v>478</v>
      </c>
      <c r="F340" s="33" t="s">
        <v>628</v>
      </c>
      <c r="G340" s="387">
        <f>'Приложение 4'!Q826</f>
        <v>105.5</v>
      </c>
      <c r="H340" s="561">
        <f>'Приложение 4'!R826</f>
        <v>23.9</v>
      </c>
    </row>
    <row r="341" spans="1:8" ht="66">
      <c r="A341" s="108" t="s">
        <v>709</v>
      </c>
      <c r="B341" s="99" t="s">
        <v>285</v>
      </c>
      <c r="C341" s="99" t="s">
        <v>514</v>
      </c>
      <c r="D341" s="79" t="s">
        <v>514</v>
      </c>
      <c r="E341" s="80" t="s">
        <v>514</v>
      </c>
      <c r="F341" s="80" t="s">
        <v>514</v>
      </c>
      <c r="G341" s="555">
        <f>G342+G350</f>
        <v>39392.9</v>
      </c>
      <c r="H341" s="576">
        <f>H342+H350</f>
        <v>36695.4</v>
      </c>
    </row>
    <row r="342" spans="1:8" ht="16.5">
      <c r="A342" s="77" t="s">
        <v>249</v>
      </c>
      <c r="B342" s="73" t="s">
        <v>285</v>
      </c>
      <c r="C342" s="575">
        <v>27</v>
      </c>
      <c r="D342" s="75">
        <v>7</v>
      </c>
      <c r="E342" s="76" t="s">
        <v>473</v>
      </c>
      <c r="F342" s="81"/>
      <c r="G342" s="556">
        <f>G343</f>
        <v>9086.199999999999</v>
      </c>
      <c r="H342" s="577">
        <f>H343</f>
        <v>8588.6</v>
      </c>
    </row>
    <row r="343" spans="1:8" ht="78.75">
      <c r="A343" s="21" t="s">
        <v>881</v>
      </c>
      <c r="B343" s="22" t="s">
        <v>286</v>
      </c>
      <c r="C343" s="22" t="s">
        <v>514</v>
      </c>
      <c r="D343" s="23" t="s">
        <v>514</v>
      </c>
      <c r="E343" s="25" t="s">
        <v>514</v>
      </c>
      <c r="F343" s="25" t="s">
        <v>514</v>
      </c>
      <c r="G343" s="551">
        <f>G344+G346+G348</f>
        <v>9086.199999999999</v>
      </c>
      <c r="H343" s="341">
        <f>H344+H346+H348</f>
        <v>8588.6</v>
      </c>
    </row>
    <row r="344" spans="1:8" ht="15.75">
      <c r="A344" s="30" t="s">
        <v>236</v>
      </c>
      <c r="B344" s="36" t="s">
        <v>287</v>
      </c>
      <c r="C344" s="36" t="s">
        <v>514</v>
      </c>
      <c r="D344" s="49" t="s">
        <v>514</v>
      </c>
      <c r="E344" s="33" t="s">
        <v>514</v>
      </c>
      <c r="F344" s="33" t="s">
        <v>514</v>
      </c>
      <c r="G344" s="387">
        <f>G345</f>
        <v>6271.8</v>
      </c>
      <c r="H344" s="340">
        <f>H345</f>
        <v>6233.6</v>
      </c>
    </row>
    <row r="345" spans="1:8" ht="15.75">
      <c r="A345" s="41" t="s">
        <v>613</v>
      </c>
      <c r="B345" s="36" t="s">
        <v>287</v>
      </c>
      <c r="C345" s="36">
        <v>27</v>
      </c>
      <c r="D345" s="49">
        <v>7</v>
      </c>
      <c r="E345" s="33" t="s">
        <v>473</v>
      </c>
      <c r="F345" s="33" t="s">
        <v>631</v>
      </c>
      <c r="G345" s="387">
        <f>'Приложение 4'!Q433</f>
        <v>6271.8</v>
      </c>
      <c r="H345" s="561">
        <f>'Приложение 4'!R433</f>
        <v>6233.6</v>
      </c>
    </row>
    <row r="346" spans="1:8" ht="47.25">
      <c r="A346" s="30" t="s">
        <v>88</v>
      </c>
      <c r="B346" s="36" t="s">
        <v>161</v>
      </c>
      <c r="C346" s="36"/>
      <c r="D346" s="49"/>
      <c r="E346" s="33"/>
      <c r="F346" s="33"/>
      <c r="G346" s="387">
        <f>G347</f>
        <v>1940</v>
      </c>
      <c r="H346" s="340">
        <f>H347</f>
        <v>1480.6</v>
      </c>
    </row>
    <row r="347" spans="1:8" ht="15.75">
      <c r="A347" s="41" t="s">
        <v>613</v>
      </c>
      <c r="B347" s="36" t="s">
        <v>161</v>
      </c>
      <c r="C347" s="36">
        <v>27</v>
      </c>
      <c r="D347" s="49">
        <v>7</v>
      </c>
      <c r="E347" s="33" t="s">
        <v>473</v>
      </c>
      <c r="F347" s="33" t="s">
        <v>631</v>
      </c>
      <c r="G347" s="387">
        <f>'Приложение 4'!Q437</f>
        <v>1940</v>
      </c>
      <c r="H347" s="561">
        <f>'Приложение 4'!R437</f>
        <v>1480.6</v>
      </c>
    </row>
    <row r="348" spans="1:8" ht="47.25">
      <c r="A348" s="30" t="s">
        <v>38</v>
      </c>
      <c r="B348" s="36" t="s">
        <v>162</v>
      </c>
      <c r="C348" s="36"/>
      <c r="D348" s="49"/>
      <c r="E348" s="33"/>
      <c r="F348" s="33"/>
      <c r="G348" s="387">
        <f>G349</f>
        <v>874.4</v>
      </c>
      <c r="H348" s="340">
        <f>H349</f>
        <v>874.4</v>
      </c>
    </row>
    <row r="349" spans="1:8" ht="15.75">
      <c r="A349" s="41" t="s">
        <v>613</v>
      </c>
      <c r="B349" s="36" t="s">
        <v>162</v>
      </c>
      <c r="C349" s="36">
        <v>27</v>
      </c>
      <c r="D349" s="49">
        <v>7</v>
      </c>
      <c r="E349" s="33" t="s">
        <v>473</v>
      </c>
      <c r="F349" s="33" t="s">
        <v>631</v>
      </c>
      <c r="G349" s="387">
        <f>'Приложение 4'!Q439</f>
        <v>874.4</v>
      </c>
      <c r="H349" s="561">
        <f>'Приложение 4'!R439</f>
        <v>874.4</v>
      </c>
    </row>
    <row r="350" spans="1:8" ht="16.5">
      <c r="A350" s="300" t="s">
        <v>336</v>
      </c>
      <c r="B350" s="54" t="s">
        <v>285</v>
      </c>
      <c r="C350" s="54">
        <v>27</v>
      </c>
      <c r="D350" s="55">
        <v>8</v>
      </c>
      <c r="E350" s="56" t="s">
        <v>435</v>
      </c>
      <c r="F350" s="56"/>
      <c r="G350" s="552">
        <f>G351+G362+G367</f>
        <v>30306.7</v>
      </c>
      <c r="H350" s="385">
        <f>H351+H362+H367</f>
        <v>28106.800000000003</v>
      </c>
    </row>
    <row r="351" spans="1:8" ht="63">
      <c r="A351" s="88" t="s">
        <v>184</v>
      </c>
      <c r="B351" s="71" t="s">
        <v>288</v>
      </c>
      <c r="C351" s="22" t="s">
        <v>514</v>
      </c>
      <c r="D351" s="23" t="s">
        <v>514</v>
      </c>
      <c r="E351" s="25" t="s">
        <v>514</v>
      </c>
      <c r="F351" s="25" t="s">
        <v>514</v>
      </c>
      <c r="G351" s="551">
        <f>G352+G356+G358+G354+G360</f>
        <v>10945.600000000002</v>
      </c>
      <c r="H351" s="341">
        <f>H352+H356+H358+H354+H360</f>
        <v>10945.600000000002</v>
      </c>
    </row>
    <row r="352" spans="1:8" ht="15.75">
      <c r="A352" s="88" t="s">
        <v>186</v>
      </c>
      <c r="B352" s="22" t="s">
        <v>289</v>
      </c>
      <c r="C352" s="22" t="s">
        <v>514</v>
      </c>
      <c r="D352" s="23" t="s">
        <v>514</v>
      </c>
      <c r="E352" s="25" t="s">
        <v>514</v>
      </c>
      <c r="F352" s="25" t="s">
        <v>514</v>
      </c>
      <c r="G352" s="551">
        <f>G353</f>
        <v>9346.600000000002</v>
      </c>
      <c r="H352" s="341">
        <f>H353</f>
        <v>9346.600000000002</v>
      </c>
    </row>
    <row r="353" spans="1:8" ht="15.75">
      <c r="A353" s="93" t="s">
        <v>613</v>
      </c>
      <c r="B353" s="22" t="s">
        <v>289</v>
      </c>
      <c r="C353" s="22">
        <v>27</v>
      </c>
      <c r="D353" s="23">
        <v>8</v>
      </c>
      <c r="E353" s="25" t="s">
        <v>435</v>
      </c>
      <c r="F353" s="25" t="s">
        <v>631</v>
      </c>
      <c r="G353" s="551">
        <f>'Приложение 4'!Q494</f>
        <v>9346.600000000002</v>
      </c>
      <c r="H353" s="561">
        <f>'Приложение 4'!R494</f>
        <v>9346.600000000002</v>
      </c>
    </row>
    <row r="354" spans="1:8" ht="31.5" hidden="1">
      <c r="A354" s="88" t="s">
        <v>9</v>
      </c>
      <c r="B354" s="22" t="s">
        <v>10</v>
      </c>
      <c r="C354" s="22"/>
      <c r="D354" s="23"/>
      <c r="E354" s="25"/>
      <c r="F354" s="25"/>
      <c r="G354" s="551">
        <f>G355</f>
        <v>0</v>
      </c>
      <c r="H354" s="561"/>
    </row>
    <row r="355" spans="1:8" ht="15.75" hidden="1">
      <c r="A355" s="93" t="s">
        <v>887</v>
      </c>
      <c r="B355" s="22" t="s">
        <v>10</v>
      </c>
      <c r="C355" s="22">
        <v>27</v>
      </c>
      <c r="D355" s="23">
        <v>8</v>
      </c>
      <c r="E355" s="25" t="s">
        <v>435</v>
      </c>
      <c r="F355" s="25" t="s">
        <v>888</v>
      </c>
      <c r="G355" s="551">
        <v>0</v>
      </c>
      <c r="H355" s="561"/>
    </row>
    <row r="356" spans="1:8" ht="47.25">
      <c r="A356" s="88" t="s">
        <v>90</v>
      </c>
      <c r="B356" s="22" t="s">
        <v>163</v>
      </c>
      <c r="C356" s="22"/>
      <c r="D356" s="23"/>
      <c r="E356" s="25"/>
      <c r="F356" s="25"/>
      <c r="G356" s="551">
        <f>G357</f>
        <v>340</v>
      </c>
      <c r="H356" s="341">
        <f>H357</f>
        <v>340</v>
      </c>
    </row>
    <row r="357" spans="1:8" ht="15.75">
      <c r="A357" s="93" t="s">
        <v>613</v>
      </c>
      <c r="B357" s="22" t="s">
        <v>163</v>
      </c>
      <c r="C357" s="22">
        <v>27</v>
      </c>
      <c r="D357" s="23">
        <v>8</v>
      </c>
      <c r="E357" s="25" t="s">
        <v>435</v>
      </c>
      <c r="F357" s="25" t="s">
        <v>631</v>
      </c>
      <c r="G357" s="551">
        <f>'Приложение 4'!Q500</f>
        <v>340</v>
      </c>
      <c r="H357" s="561">
        <f>'Приложение 4'!R500</f>
        <v>340</v>
      </c>
    </row>
    <row r="358" spans="1:8" ht="31.5">
      <c r="A358" s="88" t="s">
        <v>0</v>
      </c>
      <c r="B358" s="22" t="s">
        <v>1</v>
      </c>
      <c r="C358" s="22"/>
      <c r="D358" s="23"/>
      <c r="E358" s="25"/>
      <c r="F358" s="25"/>
      <c r="G358" s="551">
        <f>G359</f>
        <v>36.199999999999996</v>
      </c>
      <c r="H358" s="341">
        <f>H359</f>
        <v>36.199999999999996</v>
      </c>
    </row>
    <row r="359" spans="1:8" ht="15.75">
      <c r="A359" s="93" t="s">
        <v>613</v>
      </c>
      <c r="B359" s="22" t="s">
        <v>1</v>
      </c>
      <c r="C359" s="22">
        <v>27</v>
      </c>
      <c r="D359" s="23">
        <v>8</v>
      </c>
      <c r="E359" s="25" t="s">
        <v>435</v>
      </c>
      <c r="F359" s="25" t="s">
        <v>631</v>
      </c>
      <c r="G359" s="551">
        <f>'Приложение 4'!Q503</f>
        <v>36.199999999999996</v>
      </c>
      <c r="H359" s="561">
        <f>'Приложение 4'!R503</f>
        <v>36.199999999999996</v>
      </c>
    </row>
    <row r="360" spans="1:8" ht="47.25">
      <c r="A360" s="88" t="s">
        <v>38</v>
      </c>
      <c r="B360" s="22" t="s">
        <v>164</v>
      </c>
      <c r="C360" s="22"/>
      <c r="D360" s="23"/>
      <c r="E360" s="25"/>
      <c r="F360" s="25"/>
      <c r="G360" s="551">
        <f>G361</f>
        <v>1222.8</v>
      </c>
      <c r="H360" s="341">
        <f>H361</f>
        <v>1222.8</v>
      </c>
    </row>
    <row r="361" spans="1:8" ht="15.75">
      <c r="A361" s="93" t="s">
        <v>613</v>
      </c>
      <c r="B361" s="22" t="s">
        <v>164</v>
      </c>
      <c r="C361" s="22">
        <v>27</v>
      </c>
      <c r="D361" s="23">
        <v>8</v>
      </c>
      <c r="E361" s="25" t="s">
        <v>435</v>
      </c>
      <c r="F361" s="25" t="s">
        <v>631</v>
      </c>
      <c r="G361" s="551">
        <f>'Приложение 4'!Q506</f>
        <v>1222.8</v>
      </c>
      <c r="H361" s="561">
        <f>'Приложение 4'!R506</f>
        <v>1222.8</v>
      </c>
    </row>
    <row r="362" spans="1:8" ht="63">
      <c r="A362" s="21" t="s">
        <v>313</v>
      </c>
      <c r="B362" s="22" t="s">
        <v>290</v>
      </c>
      <c r="C362" s="22" t="s">
        <v>514</v>
      </c>
      <c r="D362" s="23" t="s">
        <v>651</v>
      </c>
      <c r="E362" s="25" t="s">
        <v>514</v>
      </c>
      <c r="F362" s="25" t="s">
        <v>514</v>
      </c>
      <c r="G362" s="551">
        <f>G363+G365</f>
        <v>10081.299999999997</v>
      </c>
      <c r="H362" s="341">
        <f>H363+H365</f>
        <v>10081.299999999997</v>
      </c>
    </row>
    <row r="363" spans="1:8" ht="15.75">
      <c r="A363" s="21" t="s">
        <v>870</v>
      </c>
      <c r="B363" s="22" t="s">
        <v>291</v>
      </c>
      <c r="C363" s="22" t="s">
        <v>514</v>
      </c>
      <c r="D363" s="23" t="s">
        <v>514</v>
      </c>
      <c r="E363" s="25" t="s">
        <v>514</v>
      </c>
      <c r="F363" s="25" t="s">
        <v>514</v>
      </c>
      <c r="G363" s="551">
        <f>G364</f>
        <v>8845.999999999998</v>
      </c>
      <c r="H363" s="341">
        <f>H364</f>
        <v>8845.999999999998</v>
      </c>
    </row>
    <row r="364" spans="1:8" ht="15.75">
      <c r="A364" s="26" t="s">
        <v>613</v>
      </c>
      <c r="B364" s="22" t="s">
        <v>291</v>
      </c>
      <c r="C364" s="22">
        <v>27</v>
      </c>
      <c r="D364" s="23">
        <v>8</v>
      </c>
      <c r="E364" s="25" t="s">
        <v>435</v>
      </c>
      <c r="F364" s="25" t="s">
        <v>631</v>
      </c>
      <c r="G364" s="551">
        <f>'Приложение 4'!Q509</f>
        <v>8845.999999999998</v>
      </c>
      <c r="H364" s="561">
        <f>'Приложение 4'!R509</f>
        <v>8845.999999999998</v>
      </c>
    </row>
    <row r="365" spans="1:8" ht="47.25">
      <c r="A365" s="21" t="s">
        <v>38</v>
      </c>
      <c r="B365" s="72" t="s">
        <v>165</v>
      </c>
      <c r="C365" s="22"/>
      <c r="D365" s="23"/>
      <c r="E365" s="25"/>
      <c r="F365" s="25"/>
      <c r="G365" s="551">
        <f>G366</f>
        <v>1235.3</v>
      </c>
      <c r="H365" s="341">
        <f>H366</f>
        <v>1235.3</v>
      </c>
    </row>
    <row r="366" spans="1:8" ht="15.75">
      <c r="A366" s="26" t="s">
        <v>613</v>
      </c>
      <c r="B366" s="72" t="s">
        <v>165</v>
      </c>
      <c r="C366" s="22">
        <v>27</v>
      </c>
      <c r="D366" s="23">
        <v>8</v>
      </c>
      <c r="E366" s="25" t="s">
        <v>435</v>
      </c>
      <c r="F366" s="25" t="s">
        <v>631</v>
      </c>
      <c r="G366" s="551">
        <f>'Приложение 4'!Q513</f>
        <v>1235.3</v>
      </c>
      <c r="H366" s="561">
        <f>'Приложение 4'!R513</f>
        <v>1235.3</v>
      </c>
    </row>
    <row r="367" spans="1:8" ht="63">
      <c r="A367" s="88" t="s">
        <v>314</v>
      </c>
      <c r="B367" s="72" t="s">
        <v>292</v>
      </c>
      <c r="C367" s="22"/>
      <c r="D367" s="23" t="s">
        <v>514</v>
      </c>
      <c r="E367" s="25" t="s">
        <v>514</v>
      </c>
      <c r="F367" s="25" t="s">
        <v>514</v>
      </c>
      <c r="G367" s="551">
        <f>G368+G370+G372</f>
        <v>9279.8</v>
      </c>
      <c r="H367" s="341">
        <f>H368+H370+H372</f>
        <v>7079.9</v>
      </c>
    </row>
    <row r="368" spans="1:8" ht="15.75">
      <c r="A368" s="21" t="s">
        <v>879</v>
      </c>
      <c r="B368" s="22" t="s">
        <v>293</v>
      </c>
      <c r="C368" s="22" t="s">
        <v>514</v>
      </c>
      <c r="D368" s="23" t="s">
        <v>514</v>
      </c>
      <c r="E368" s="25" t="s">
        <v>514</v>
      </c>
      <c r="F368" s="25" t="s">
        <v>514</v>
      </c>
      <c r="G368" s="551">
        <f>G369</f>
        <v>6770.9</v>
      </c>
      <c r="H368" s="341">
        <f>H369</f>
        <v>4571</v>
      </c>
    </row>
    <row r="369" spans="1:8" ht="15.75">
      <c r="A369" s="26" t="s">
        <v>613</v>
      </c>
      <c r="B369" s="72" t="s">
        <v>293</v>
      </c>
      <c r="C369" s="22">
        <v>27</v>
      </c>
      <c r="D369" s="23">
        <v>8</v>
      </c>
      <c r="E369" s="25" t="s">
        <v>435</v>
      </c>
      <c r="F369" s="25" t="s">
        <v>631</v>
      </c>
      <c r="G369" s="551">
        <f>'Приложение 4'!Q516</f>
        <v>6770.9</v>
      </c>
      <c r="H369" s="561">
        <f>'Приложение 4'!R516</f>
        <v>4571</v>
      </c>
    </row>
    <row r="370" spans="1:8" ht="78.75">
      <c r="A370" s="21" t="s">
        <v>92</v>
      </c>
      <c r="B370" s="72" t="s">
        <v>166</v>
      </c>
      <c r="C370" s="22"/>
      <c r="D370" s="23"/>
      <c r="E370" s="25"/>
      <c r="F370" s="25"/>
      <c r="G370" s="551">
        <f>G371</f>
        <v>2508.9</v>
      </c>
      <c r="H370" s="341">
        <f>H371</f>
        <v>2508.9</v>
      </c>
    </row>
    <row r="371" spans="1:8" ht="15.75">
      <c r="A371" s="26" t="s">
        <v>613</v>
      </c>
      <c r="B371" s="72" t="s">
        <v>166</v>
      </c>
      <c r="C371" s="22">
        <v>27</v>
      </c>
      <c r="D371" s="23">
        <v>8</v>
      </c>
      <c r="E371" s="25" t="s">
        <v>435</v>
      </c>
      <c r="F371" s="25" t="s">
        <v>631</v>
      </c>
      <c r="G371" s="551">
        <f>'Приложение 4'!Q520</f>
        <v>2508.9</v>
      </c>
      <c r="H371" s="341">
        <f>'Приложение 4'!R520</f>
        <v>2508.9</v>
      </c>
    </row>
    <row r="372" spans="1:8" ht="47.25" hidden="1">
      <c r="A372" s="21" t="s">
        <v>735</v>
      </c>
      <c r="B372" s="72" t="s">
        <v>736</v>
      </c>
      <c r="C372" s="22"/>
      <c r="D372" s="23"/>
      <c r="E372" s="25"/>
      <c r="F372" s="25"/>
      <c r="G372" s="551">
        <f>G373</f>
        <v>0</v>
      </c>
      <c r="H372" s="341">
        <f>H373</f>
        <v>0</v>
      </c>
    </row>
    <row r="373" spans="1:8" ht="15.75" hidden="1">
      <c r="A373" s="26" t="s">
        <v>613</v>
      </c>
      <c r="B373" s="72" t="s">
        <v>736</v>
      </c>
      <c r="C373" s="22">
        <v>27</v>
      </c>
      <c r="D373" s="23">
        <v>8</v>
      </c>
      <c r="E373" s="25" t="s">
        <v>435</v>
      </c>
      <c r="F373" s="25" t="s">
        <v>631</v>
      </c>
      <c r="G373" s="551">
        <v>0</v>
      </c>
      <c r="H373" s="561">
        <v>0</v>
      </c>
    </row>
    <row r="374" spans="1:8" ht="66">
      <c r="A374" s="38" t="s">
        <v>851</v>
      </c>
      <c r="B374" s="42" t="s">
        <v>294</v>
      </c>
      <c r="C374" s="42" t="s">
        <v>514</v>
      </c>
      <c r="D374" s="46" t="s">
        <v>514</v>
      </c>
      <c r="E374" s="44" t="s">
        <v>514</v>
      </c>
      <c r="F374" s="44" t="s">
        <v>514</v>
      </c>
      <c r="G374" s="386">
        <f>G379+G375</f>
        <v>152.3</v>
      </c>
      <c r="H374" s="384">
        <f>H379+H375</f>
        <v>113</v>
      </c>
    </row>
    <row r="375" spans="1:8" ht="31.5">
      <c r="A375" s="41" t="s">
        <v>391</v>
      </c>
      <c r="B375" s="410" t="s">
        <v>393</v>
      </c>
      <c r="C375" s="410"/>
      <c r="D375" s="334"/>
      <c r="E375" s="357"/>
      <c r="F375" s="357"/>
      <c r="G375" s="554">
        <f aca="true" t="shared" si="3" ref="G375:H377">G376</f>
        <v>15</v>
      </c>
      <c r="H375" s="574">
        <f t="shared" si="3"/>
        <v>15</v>
      </c>
    </row>
    <row r="376" spans="1:8" ht="94.5">
      <c r="A376" s="30" t="s">
        <v>45</v>
      </c>
      <c r="B376" s="36" t="s">
        <v>167</v>
      </c>
      <c r="C376" s="36"/>
      <c r="D376" s="49"/>
      <c r="E376" s="33"/>
      <c r="F376" s="33"/>
      <c r="G376" s="387">
        <f t="shared" si="3"/>
        <v>15</v>
      </c>
      <c r="H376" s="340">
        <f t="shared" si="3"/>
        <v>15</v>
      </c>
    </row>
    <row r="377" spans="1:8" ht="47.25">
      <c r="A377" s="30" t="s">
        <v>46</v>
      </c>
      <c r="B377" s="36" t="s">
        <v>168</v>
      </c>
      <c r="C377" s="36"/>
      <c r="D377" s="49"/>
      <c r="E377" s="33"/>
      <c r="F377" s="33"/>
      <c r="G377" s="387">
        <f t="shared" si="3"/>
        <v>15</v>
      </c>
      <c r="H377" s="340">
        <f t="shared" si="3"/>
        <v>15</v>
      </c>
    </row>
    <row r="378" spans="1:8" ht="47.25">
      <c r="A378" s="30" t="s">
        <v>611</v>
      </c>
      <c r="B378" s="36" t="s">
        <v>168</v>
      </c>
      <c r="C378" s="36">
        <v>663</v>
      </c>
      <c r="D378" s="49">
        <v>7</v>
      </c>
      <c r="E378" s="33" t="s">
        <v>428</v>
      </c>
      <c r="F378" s="33" t="s">
        <v>628</v>
      </c>
      <c r="G378" s="387">
        <f>'Приложение 4'!Q1136</f>
        <v>15</v>
      </c>
      <c r="H378" s="561">
        <f>'Приложение 4'!R1136</f>
        <v>15</v>
      </c>
    </row>
    <row r="379" spans="1:8" ht="31.5">
      <c r="A379" s="41" t="s">
        <v>585</v>
      </c>
      <c r="B379" s="410" t="s">
        <v>295</v>
      </c>
      <c r="C379" s="410" t="s">
        <v>514</v>
      </c>
      <c r="D379" s="334" t="s">
        <v>514</v>
      </c>
      <c r="E379" s="357" t="s">
        <v>514</v>
      </c>
      <c r="F379" s="357" t="s">
        <v>514</v>
      </c>
      <c r="G379" s="554">
        <f>G380+G383+G386</f>
        <v>137.3</v>
      </c>
      <c r="H379" s="574">
        <f>H380+H383+H386</f>
        <v>98</v>
      </c>
    </row>
    <row r="380" spans="1:8" ht="15.75" hidden="1">
      <c r="A380" s="30" t="s">
        <v>853</v>
      </c>
      <c r="B380" s="36" t="s">
        <v>296</v>
      </c>
      <c r="C380" s="36" t="s">
        <v>514</v>
      </c>
      <c r="D380" s="49" t="s">
        <v>514</v>
      </c>
      <c r="E380" s="33" t="s">
        <v>514</v>
      </c>
      <c r="F380" s="33" t="s">
        <v>514</v>
      </c>
      <c r="G380" s="387">
        <f>G381</f>
        <v>0</v>
      </c>
      <c r="H380" s="561"/>
    </row>
    <row r="381" spans="1:8" ht="15.75" hidden="1">
      <c r="A381" s="41" t="s">
        <v>683</v>
      </c>
      <c r="B381" s="36" t="s">
        <v>296</v>
      </c>
      <c r="C381" s="36">
        <v>27</v>
      </c>
      <c r="D381" s="49">
        <v>3</v>
      </c>
      <c r="E381" s="33" t="s">
        <v>431</v>
      </c>
      <c r="F381" s="33" t="s">
        <v>684</v>
      </c>
      <c r="G381" s="387">
        <f>'[1]Приложение 8'!Q183</f>
        <v>0</v>
      </c>
      <c r="H381" s="561"/>
    </row>
    <row r="382" spans="1:8" ht="94.5">
      <c r="A382" s="30" t="s">
        <v>909</v>
      </c>
      <c r="B382" s="36" t="s">
        <v>369</v>
      </c>
      <c r="C382" s="36"/>
      <c r="D382" s="49"/>
      <c r="E382" s="33"/>
      <c r="F382" s="33"/>
      <c r="G382" s="387">
        <f>G383+G386</f>
        <v>137.3</v>
      </c>
      <c r="H382" s="340">
        <f>H383+H386</f>
        <v>98</v>
      </c>
    </row>
    <row r="383" spans="1:8" ht="31.5">
      <c r="A383" s="309" t="s">
        <v>604</v>
      </c>
      <c r="B383" s="36" t="s">
        <v>297</v>
      </c>
      <c r="C383" s="36" t="s">
        <v>514</v>
      </c>
      <c r="D383" s="49" t="s">
        <v>514</v>
      </c>
      <c r="E383" s="32" t="s">
        <v>514</v>
      </c>
      <c r="F383" s="33" t="s">
        <v>514</v>
      </c>
      <c r="G383" s="387">
        <f>G384+G385</f>
        <v>137.3</v>
      </c>
      <c r="H383" s="340">
        <f>H384+H385</f>
        <v>98</v>
      </c>
    </row>
    <row r="384" spans="1:8" ht="47.25">
      <c r="A384" s="309" t="s">
        <v>611</v>
      </c>
      <c r="B384" s="31" t="s">
        <v>297</v>
      </c>
      <c r="C384" s="40">
        <v>27</v>
      </c>
      <c r="D384" s="49">
        <v>3</v>
      </c>
      <c r="E384" s="32">
        <v>14</v>
      </c>
      <c r="F384" s="33" t="s">
        <v>628</v>
      </c>
      <c r="G384" s="387">
        <f>'Приложение 4'!Q185</f>
        <v>134.3</v>
      </c>
      <c r="H384" s="561">
        <f>'Приложение 4'!R185</f>
        <v>95</v>
      </c>
    </row>
    <row r="385" spans="1:8" ht="15.75">
      <c r="A385" s="30" t="s">
        <v>683</v>
      </c>
      <c r="B385" s="31" t="s">
        <v>297</v>
      </c>
      <c r="C385" s="40">
        <v>27</v>
      </c>
      <c r="D385" s="49">
        <v>3</v>
      </c>
      <c r="E385" s="32">
        <v>14</v>
      </c>
      <c r="F385" s="33" t="s">
        <v>684</v>
      </c>
      <c r="G385" s="387">
        <f>'Приложение 4'!Q187</f>
        <v>3</v>
      </c>
      <c r="H385" s="561">
        <f>'Приложение 4'!R187</f>
        <v>3</v>
      </c>
    </row>
    <row r="386" spans="1:8" ht="47.25" hidden="1">
      <c r="A386" s="28" t="s">
        <v>370</v>
      </c>
      <c r="B386" s="31" t="s">
        <v>297</v>
      </c>
      <c r="C386" s="34" t="s">
        <v>514</v>
      </c>
      <c r="D386" s="49" t="s">
        <v>514</v>
      </c>
      <c r="E386" s="32" t="s">
        <v>514</v>
      </c>
      <c r="F386" s="33" t="s">
        <v>514</v>
      </c>
      <c r="G386" s="387">
        <f>G387</f>
        <v>0</v>
      </c>
      <c r="H386" s="561"/>
    </row>
    <row r="387" spans="1:8" ht="47.25" hidden="1">
      <c r="A387" s="28" t="s">
        <v>611</v>
      </c>
      <c r="B387" s="31" t="s">
        <v>297</v>
      </c>
      <c r="C387" s="34">
        <v>27</v>
      </c>
      <c r="D387" s="49">
        <v>3</v>
      </c>
      <c r="E387" s="32">
        <v>14</v>
      </c>
      <c r="F387" s="33" t="s">
        <v>628</v>
      </c>
      <c r="G387" s="387">
        <v>0</v>
      </c>
      <c r="H387" s="561"/>
    </row>
    <row r="388" spans="1:8" ht="33">
      <c r="A388" s="108" t="s">
        <v>248</v>
      </c>
      <c r="B388" s="78" t="s">
        <v>298</v>
      </c>
      <c r="C388" s="99" t="s">
        <v>514</v>
      </c>
      <c r="D388" s="79" t="s">
        <v>514</v>
      </c>
      <c r="E388" s="80" t="s">
        <v>514</v>
      </c>
      <c r="F388" s="80" t="s">
        <v>514</v>
      </c>
      <c r="G388" s="555">
        <f>G389+G408</f>
        <v>1133.5</v>
      </c>
      <c r="H388" s="576">
        <f>H389+H408</f>
        <v>1133.5</v>
      </c>
    </row>
    <row r="389" spans="1:8" ht="33">
      <c r="A389" s="109" t="s">
        <v>505</v>
      </c>
      <c r="B389" s="73" t="s">
        <v>299</v>
      </c>
      <c r="C389" s="110" t="s">
        <v>514</v>
      </c>
      <c r="D389" s="75" t="s">
        <v>514</v>
      </c>
      <c r="E389" s="81" t="s">
        <v>514</v>
      </c>
      <c r="F389" s="81" t="s">
        <v>514</v>
      </c>
      <c r="G389" s="556">
        <f>G390+G395+G398+G403</f>
        <v>430.8</v>
      </c>
      <c r="H389" s="577">
        <f>H390+H395+H398+H403</f>
        <v>430.8</v>
      </c>
    </row>
    <row r="390" spans="1:8" ht="63">
      <c r="A390" s="88" t="s">
        <v>883</v>
      </c>
      <c r="B390" s="71" t="s">
        <v>300</v>
      </c>
      <c r="C390" s="22" t="s">
        <v>514</v>
      </c>
      <c r="D390" s="23" t="s">
        <v>514</v>
      </c>
      <c r="E390" s="25" t="s">
        <v>514</v>
      </c>
      <c r="F390" s="25" t="s">
        <v>514</v>
      </c>
      <c r="G390" s="551">
        <f>G391+G393</f>
        <v>185</v>
      </c>
      <c r="H390" s="341">
        <f>H391+H393</f>
        <v>185</v>
      </c>
    </row>
    <row r="391" spans="1:8" ht="15.75">
      <c r="A391" s="21" t="s">
        <v>879</v>
      </c>
      <c r="B391" s="71" t="s">
        <v>362</v>
      </c>
      <c r="C391" s="22" t="s">
        <v>514</v>
      </c>
      <c r="D391" s="23" t="s">
        <v>514</v>
      </c>
      <c r="E391" s="25" t="s">
        <v>514</v>
      </c>
      <c r="F391" s="25" t="s">
        <v>514</v>
      </c>
      <c r="G391" s="551">
        <f>G392</f>
        <v>145</v>
      </c>
      <c r="H391" s="341">
        <f>H392</f>
        <v>145</v>
      </c>
    </row>
    <row r="392" spans="1:8" ht="15.75">
      <c r="A392" s="26" t="s">
        <v>613</v>
      </c>
      <c r="B392" s="71" t="s">
        <v>362</v>
      </c>
      <c r="C392" s="22">
        <v>27</v>
      </c>
      <c r="D392" s="23">
        <v>7</v>
      </c>
      <c r="E392" s="25" t="s">
        <v>441</v>
      </c>
      <c r="F392" s="25" t="s">
        <v>631</v>
      </c>
      <c r="G392" s="551">
        <f>'Приложение 4'!Q449</f>
        <v>145</v>
      </c>
      <c r="H392" s="561">
        <f>'Приложение 4'!R449</f>
        <v>145</v>
      </c>
    </row>
    <row r="393" spans="1:8" ht="78.75">
      <c r="A393" s="21" t="s">
        <v>840</v>
      </c>
      <c r="B393" s="71" t="s">
        <v>363</v>
      </c>
      <c r="C393" s="72"/>
      <c r="D393" s="23"/>
      <c r="E393" s="25"/>
      <c r="F393" s="25"/>
      <c r="G393" s="551">
        <f>G394</f>
        <v>40</v>
      </c>
      <c r="H393" s="341">
        <f>H394</f>
        <v>40</v>
      </c>
    </row>
    <row r="394" spans="1:8" ht="15.75">
      <c r="A394" s="26" t="s">
        <v>613</v>
      </c>
      <c r="B394" s="71" t="s">
        <v>363</v>
      </c>
      <c r="C394" s="72">
        <v>27</v>
      </c>
      <c r="D394" s="23">
        <v>7</v>
      </c>
      <c r="E394" s="25" t="s">
        <v>441</v>
      </c>
      <c r="F394" s="25" t="s">
        <v>631</v>
      </c>
      <c r="G394" s="551">
        <f>'Приложение 4'!Q452</f>
        <v>40</v>
      </c>
      <c r="H394" s="561">
        <f>'Приложение 4'!R452</f>
        <v>40</v>
      </c>
    </row>
    <row r="395" spans="1:8" ht="31.5">
      <c r="A395" s="21" t="s">
        <v>251</v>
      </c>
      <c r="B395" s="71" t="s">
        <v>301</v>
      </c>
      <c r="C395" s="72" t="s">
        <v>514</v>
      </c>
      <c r="D395" s="23" t="s">
        <v>514</v>
      </c>
      <c r="E395" s="25" t="s">
        <v>514</v>
      </c>
      <c r="F395" s="25" t="s">
        <v>514</v>
      </c>
      <c r="G395" s="551">
        <f>G396</f>
        <v>35</v>
      </c>
      <c r="H395" s="341">
        <f>H396</f>
        <v>35</v>
      </c>
    </row>
    <row r="396" spans="1:8" ht="15.75">
      <c r="A396" s="21" t="s">
        <v>879</v>
      </c>
      <c r="B396" s="71" t="s">
        <v>364</v>
      </c>
      <c r="C396" s="72" t="s">
        <v>514</v>
      </c>
      <c r="D396" s="23" t="s">
        <v>514</v>
      </c>
      <c r="E396" s="25" t="s">
        <v>514</v>
      </c>
      <c r="F396" s="25" t="s">
        <v>514</v>
      </c>
      <c r="G396" s="551">
        <f>G397</f>
        <v>35</v>
      </c>
      <c r="H396" s="341">
        <f>H397</f>
        <v>35</v>
      </c>
    </row>
    <row r="397" spans="1:8" ht="15.75">
      <c r="A397" s="21" t="s">
        <v>613</v>
      </c>
      <c r="B397" s="71" t="s">
        <v>364</v>
      </c>
      <c r="C397" s="72">
        <v>27</v>
      </c>
      <c r="D397" s="23">
        <v>7</v>
      </c>
      <c r="E397" s="25" t="s">
        <v>441</v>
      </c>
      <c r="F397" s="25" t="s">
        <v>631</v>
      </c>
      <c r="G397" s="551">
        <f>'Приложение 4'!Q456</f>
        <v>35</v>
      </c>
      <c r="H397" s="561">
        <f>'Приложение 4'!R456</f>
        <v>35</v>
      </c>
    </row>
    <row r="398" spans="1:8" ht="47.25">
      <c r="A398" s="21" t="s">
        <v>884</v>
      </c>
      <c r="B398" s="71" t="s">
        <v>302</v>
      </c>
      <c r="C398" s="72" t="s">
        <v>514</v>
      </c>
      <c r="D398" s="23" t="s">
        <v>514</v>
      </c>
      <c r="E398" s="25" t="s">
        <v>514</v>
      </c>
      <c r="F398" s="25" t="s">
        <v>514</v>
      </c>
      <c r="G398" s="551">
        <f>G399+G401</f>
        <v>120.8</v>
      </c>
      <c r="H398" s="341">
        <f>H399+H401</f>
        <v>120.8</v>
      </c>
    </row>
    <row r="399" spans="1:8" ht="15.75">
      <c r="A399" s="21" t="s">
        <v>870</v>
      </c>
      <c r="B399" s="71" t="s">
        <v>365</v>
      </c>
      <c r="C399" s="72" t="s">
        <v>514</v>
      </c>
      <c r="D399" s="23" t="s">
        <v>514</v>
      </c>
      <c r="E399" s="25" t="s">
        <v>514</v>
      </c>
      <c r="F399" s="25" t="s">
        <v>514</v>
      </c>
      <c r="G399" s="551">
        <f>G400</f>
        <v>70.8</v>
      </c>
      <c r="H399" s="341">
        <f>H400</f>
        <v>70.8</v>
      </c>
    </row>
    <row r="400" spans="1:8" ht="15.75">
      <c r="A400" s="26" t="s">
        <v>613</v>
      </c>
      <c r="B400" s="71" t="s">
        <v>365</v>
      </c>
      <c r="C400" s="72">
        <v>27</v>
      </c>
      <c r="D400" s="23">
        <v>7</v>
      </c>
      <c r="E400" s="25" t="s">
        <v>441</v>
      </c>
      <c r="F400" s="25" t="s">
        <v>631</v>
      </c>
      <c r="G400" s="551">
        <f>'Приложение 4'!Q460</f>
        <v>70.8</v>
      </c>
      <c r="H400" s="561">
        <f>'Приложение 4'!R460</f>
        <v>70.8</v>
      </c>
    </row>
    <row r="401" spans="1:8" ht="110.25">
      <c r="A401" s="21" t="s">
        <v>603</v>
      </c>
      <c r="B401" s="71" t="s">
        <v>169</v>
      </c>
      <c r="C401" s="72"/>
      <c r="D401" s="23"/>
      <c r="E401" s="25"/>
      <c r="F401" s="25"/>
      <c r="G401" s="551">
        <f>G402</f>
        <v>50</v>
      </c>
      <c r="H401" s="341">
        <f>H402</f>
        <v>50</v>
      </c>
    </row>
    <row r="402" spans="1:8" ht="15.75">
      <c r="A402" s="26" t="s">
        <v>613</v>
      </c>
      <c r="B402" s="71" t="s">
        <v>169</v>
      </c>
      <c r="C402" s="72">
        <v>27</v>
      </c>
      <c r="D402" s="23">
        <v>7</v>
      </c>
      <c r="E402" s="25" t="s">
        <v>441</v>
      </c>
      <c r="F402" s="25" t="s">
        <v>631</v>
      </c>
      <c r="G402" s="551">
        <f>'Приложение 4'!Q463</f>
        <v>50</v>
      </c>
      <c r="H402" s="561">
        <f>'Приложение 4'!R463</f>
        <v>50</v>
      </c>
    </row>
    <row r="403" spans="1:8" ht="47.25">
      <c r="A403" s="21" t="s">
        <v>252</v>
      </c>
      <c r="B403" s="71" t="s">
        <v>303</v>
      </c>
      <c r="C403" s="72" t="s">
        <v>514</v>
      </c>
      <c r="D403" s="23" t="s">
        <v>514</v>
      </c>
      <c r="E403" s="25" t="s">
        <v>514</v>
      </c>
      <c r="F403" s="25" t="s">
        <v>514</v>
      </c>
      <c r="G403" s="551">
        <f>G404+G406</f>
        <v>90</v>
      </c>
      <c r="H403" s="341">
        <f>H404+H406</f>
        <v>90</v>
      </c>
    </row>
    <row r="404" spans="1:8" ht="31.5" hidden="1">
      <c r="A404" s="30" t="s">
        <v>366</v>
      </c>
      <c r="B404" s="31" t="s">
        <v>367</v>
      </c>
      <c r="C404" s="40" t="s">
        <v>514</v>
      </c>
      <c r="D404" s="49" t="s">
        <v>514</v>
      </c>
      <c r="E404" s="33" t="s">
        <v>514</v>
      </c>
      <c r="F404" s="33" t="s">
        <v>514</v>
      </c>
      <c r="G404" s="387">
        <f>G405</f>
        <v>0</v>
      </c>
      <c r="H404" s="340">
        <f>H405</f>
        <v>0</v>
      </c>
    </row>
    <row r="405" spans="1:8" ht="47.25" hidden="1">
      <c r="A405" s="41" t="s">
        <v>611</v>
      </c>
      <c r="B405" s="31" t="s">
        <v>367</v>
      </c>
      <c r="C405" s="40">
        <v>27</v>
      </c>
      <c r="D405" s="49">
        <v>7</v>
      </c>
      <c r="E405" s="33" t="s">
        <v>441</v>
      </c>
      <c r="F405" s="33" t="s">
        <v>628</v>
      </c>
      <c r="G405" s="387">
        <v>0</v>
      </c>
      <c r="H405" s="340">
        <v>0</v>
      </c>
    </row>
    <row r="406" spans="1:8" ht="15.75">
      <c r="A406" s="113" t="s">
        <v>870</v>
      </c>
      <c r="B406" s="71" t="s">
        <v>368</v>
      </c>
      <c r="C406" s="72" t="s">
        <v>514</v>
      </c>
      <c r="D406" s="23" t="s">
        <v>514</v>
      </c>
      <c r="E406" s="25" t="s">
        <v>514</v>
      </c>
      <c r="F406" s="25" t="s">
        <v>514</v>
      </c>
      <c r="G406" s="551">
        <f>G407</f>
        <v>90</v>
      </c>
      <c r="H406" s="341">
        <f>H407</f>
        <v>90</v>
      </c>
    </row>
    <row r="407" spans="1:8" ht="15.75">
      <c r="A407" s="114" t="s">
        <v>613</v>
      </c>
      <c r="B407" s="71" t="s">
        <v>368</v>
      </c>
      <c r="C407" s="72">
        <v>27</v>
      </c>
      <c r="D407" s="23">
        <v>7</v>
      </c>
      <c r="E407" s="25" t="s">
        <v>441</v>
      </c>
      <c r="F407" s="25" t="s">
        <v>631</v>
      </c>
      <c r="G407" s="551">
        <f>'Приложение 4'!Q469</f>
        <v>90</v>
      </c>
      <c r="H407" s="561">
        <f>'Приложение 4'!R469</f>
        <v>90</v>
      </c>
    </row>
    <row r="408" spans="1:8" ht="33">
      <c r="A408" s="109" t="s">
        <v>551</v>
      </c>
      <c r="B408" s="73" t="s">
        <v>304</v>
      </c>
      <c r="C408" s="74" t="s">
        <v>514</v>
      </c>
      <c r="D408" s="75" t="s">
        <v>514</v>
      </c>
      <c r="E408" s="81" t="s">
        <v>514</v>
      </c>
      <c r="F408" s="81" t="s">
        <v>514</v>
      </c>
      <c r="G408" s="556">
        <f>G409</f>
        <v>702.7</v>
      </c>
      <c r="H408" s="577">
        <f>H409</f>
        <v>702.7</v>
      </c>
    </row>
    <row r="409" spans="1:8" ht="47.25">
      <c r="A409" s="88" t="s">
        <v>253</v>
      </c>
      <c r="B409" s="71" t="s">
        <v>305</v>
      </c>
      <c r="C409" s="72" t="s">
        <v>514</v>
      </c>
      <c r="D409" s="23" t="s">
        <v>514</v>
      </c>
      <c r="E409" s="25" t="s">
        <v>514</v>
      </c>
      <c r="F409" s="25" t="s">
        <v>514</v>
      </c>
      <c r="G409" s="551">
        <f>G410+G412</f>
        <v>702.7</v>
      </c>
      <c r="H409" s="341">
        <f>H410+H412</f>
        <v>702.7</v>
      </c>
    </row>
    <row r="410" spans="1:8" ht="173.25">
      <c r="A410" s="88" t="s">
        <v>181</v>
      </c>
      <c r="B410" s="71" t="s">
        <v>895</v>
      </c>
      <c r="C410" s="72" t="s">
        <v>514</v>
      </c>
      <c r="D410" s="23" t="s">
        <v>514</v>
      </c>
      <c r="E410" s="25" t="s">
        <v>514</v>
      </c>
      <c r="F410" s="25" t="s">
        <v>514</v>
      </c>
      <c r="G410" s="551">
        <f>G411</f>
        <v>702.7</v>
      </c>
      <c r="H410" s="341">
        <f>H411</f>
        <v>702.7</v>
      </c>
    </row>
    <row r="411" spans="1:8" ht="31.5">
      <c r="A411" s="93" t="s">
        <v>617</v>
      </c>
      <c r="B411" s="71" t="s">
        <v>895</v>
      </c>
      <c r="C411" s="72">
        <v>27</v>
      </c>
      <c r="D411" s="23">
        <v>10</v>
      </c>
      <c r="E411" s="25" t="s">
        <v>473</v>
      </c>
      <c r="F411" s="25" t="s">
        <v>544</v>
      </c>
      <c r="G411" s="551">
        <f>'Приложение 4'!Q571</f>
        <v>702.7</v>
      </c>
      <c r="H411" s="561">
        <f>'Приложение 4'!R571</f>
        <v>702.7</v>
      </c>
    </row>
    <row r="412" spans="1:8" ht="173.25" hidden="1">
      <c r="A412" s="113" t="s">
        <v>182</v>
      </c>
      <c r="B412" s="71" t="s">
        <v>896</v>
      </c>
      <c r="C412" s="72" t="s">
        <v>514</v>
      </c>
      <c r="D412" s="23" t="s">
        <v>514</v>
      </c>
      <c r="E412" s="25" t="s">
        <v>514</v>
      </c>
      <c r="F412" s="25" t="s">
        <v>514</v>
      </c>
      <c r="G412" s="551">
        <f>G413</f>
        <v>0</v>
      </c>
      <c r="H412" s="561"/>
    </row>
    <row r="413" spans="1:8" ht="31.5" hidden="1">
      <c r="A413" s="114" t="s">
        <v>617</v>
      </c>
      <c r="B413" s="71" t="s">
        <v>896</v>
      </c>
      <c r="C413" s="72">
        <v>27</v>
      </c>
      <c r="D413" s="23">
        <v>10</v>
      </c>
      <c r="E413" s="25" t="s">
        <v>473</v>
      </c>
      <c r="F413" s="25" t="s">
        <v>544</v>
      </c>
      <c r="G413" s="551">
        <v>0</v>
      </c>
      <c r="H413" s="561"/>
    </row>
    <row r="414" spans="1:8" ht="82.5" hidden="1">
      <c r="A414" s="115" t="s">
        <v>598</v>
      </c>
      <c r="B414" s="97" t="s">
        <v>306</v>
      </c>
      <c r="C414" s="98" t="s">
        <v>514</v>
      </c>
      <c r="D414" s="46" t="s">
        <v>514</v>
      </c>
      <c r="E414" s="44" t="s">
        <v>514</v>
      </c>
      <c r="F414" s="44" t="s">
        <v>514</v>
      </c>
      <c r="G414" s="386">
        <f>G415+G417</f>
        <v>0</v>
      </c>
      <c r="H414" s="561"/>
    </row>
    <row r="415" spans="1:8" ht="47.25" hidden="1">
      <c r="A415" s="28" t="s">
        <v>607</v>
      </c>
      <c r="B415" s="34" t="s">
        <v>307</v>
      </c>
      <c r="C415" s="40" t="s">
        <v>514</v>
      </c>
      <c r="D415" s="49" t="s">
        <v>514</v>
      </c>
      <c r="E415" s="33" t="s">
        <v>514</v>
      </c>
      <c r="F415" s="33" t="s">
        <v>514</v>
      </c>
      <c r="G415" s="387">
        <f>G416</f>
        <v>0</v>
      </c>
      <c r="H415" s="561"/>
    </row>
    <row r="416" spans="1:8" ht="47.25" hidden="1">
      <c r="A416" s="92" t="s">
        <v>611</v>
      </c>
      <c r="B416" s="34" t="s">
        <v>307</v>
      </c>
      <c r="C416" s="40">
        <v>27</v>
      </c>
      <c r="D416" s="49">
        <v>4</v>
      </c>
      <c r="E416" s="33" t="s">
        <v>437</v>
      </c>
      <c r="F416" s="33" t="s">
        <v>628</v>
      </c>
      <c r="G416" s="387">
        <f>'[1]Приложение 8'!Q209</f>
        <v>0</v>
      </c>
      <c r="H416" s="561"/>
    </row>
    <row r="417" spans="1:8" ht="47.25" hidden="1">
      <c r="A417" s="30" t="s">
        <v>606</v>
      </c>
      <c r="B417" s="34" t="s">
        <v>308</v>
      </c>
      <c r="C417" s="34" t="s">
        <v>514</v>
      </c>
      <c r="D417" s="49" t="s">
        <v>514</v>
      </c>
      <c r="E417" s="33" t="s">
        <v>514</v>
      </c>
      <c r="F417" s="33" t="s">
        <v>514</v>
      </c>
      <c r="G417" s="387">
        <f>G418</f>
        <v>0</v>
      </c>
      <c r="H417" s="561"/>
    </row>
    <row r="418" spans="1:8" ht="47.25" hidden="1">
      <c r="A418" s="116" t="s">
        <v>611</v>
      </c>
      <c r="B418" s="117" t="s">
        <v>308</v>
      </c>
      <c r="C418" s="117">
        <v>27</v>
      </c>
      <c r="D418" s="87">
        <v>4</v>
      </c>
      <c r="E418" s="118" t="s">
        <v>437</v>
      </c>
      <c r="F418" s="118" t="s">
        <v>628</v>
      </c>
      <c r="G418" s="387">
        <f>'[1]Приложение 8'!Q211</f>
        <v>0</v>
      </c>
      <c r="H418" s="561"/>
    </row>
    <row r="419" spans="1:8" ht="33">
      <c r="A419" s="38" t="s">
        <v>680</v>
      </c>
      <c r="B419" s="95" t="s">
        <v>681</v>
      </c>
      <c r="C419" s="95"/>
      <c r="D419" s="43"/>
      <c r="E419" s="44"/>
      <c r="F419" s="44"/>
      <c r="G419" s="386">
        <f>G424+G420</f>
        <v>210</v>
      </c>
      <c r="H419" s="384">
        <f>H424+H420</f>
        <v>210</v>
      </c>
    </row>
    <row r="420" spans="1:8" ht="49.5">
      <c r="A420" s="397" t="s">
        <v>101</v>
      </c>
      <c r="B420" s="296" t="s">
        <v>170</v>
      </c>
      <c r="C420" s="296"/>
      <c r="D420" s="398"/>
      <c r="E420" s="399"/>
      <c r="F420" s="399"/>
      <c r="G420" s="557">
        <f>G421</f>
        <v>55</v>
      </c>
      <c r="H420" s="578">
        <f>H421</f>
        <v>55</v>
      </c>
    </row>
    <row r="421" spans="1:8" ht="16.5">
      <c r="A421" s="30" t="s">
        <v>102</v>
      </c>
      <c r="B421" s="31" t="s">
        <v>171</v>
      </c>
      <c r="C421" s="296"/>
      <c r="D421" s="398"/>
      <c r="E421" s="399"/>
      <c r="F421" s="399"/>
      <c r="G421" s="557">
        <f>G422</f>
        <v>55</v>
      </c>
      <c r="H421" s="578">
        <f>H422</f>
        <v>55</v>
      </c>
    </row>
    <row r="422" spans="1:8" ht="16.5">
      <c r="A422" s="41" t="s">
        <v>613</v>
      </c>
      <c r="B422" s="31" t="s">
        <v>171</v>
      </c>
      <c r="C422" s="296">
        <v>27</v>
      </c>
      <c r="D422" s="398">
        <v>10</v>
      </c>
      <c r="E422" s="399" t="s">
        <v>475</v>
      </c>
      <c r="F422" s="399" t="s">
        <v>631</v>
      </c>
      <c r="G422" s="557">
        <f>'Приложение 4'!Q617</f>
        <v>55</v>
      </c>
      <c r="H422" s="561">
        <f>'Приложение 4'!R617</f>
        <v>55</v>
      </c>
    </row>
    <row r="423" spans="1:8" ht="49.5">
      <c r="A423" s="397" t="s">
        <v>373</v>
      </c>
      <c r="B423" s="296" t="s">
        <v>374</v>
      </c>
      <c r="C423" s="296"/>
      <c r="D423" s="398"/>
      <c r="E423" s="399"/>
      <c r="F423" s="399"/>
      <c r="G423" s="557">
        <f>G424</f>
        <v>155</v>
      </c>
      <c r="H423" s="578">
        <f>H424</f>
        <v>155</v>
      </c>
    </row>
    <row r="424" spans="1:8" ht="15.75">
      <c r="A424" s="228" t="s">
        <v>102</v>
      </c>
      <c r="B424" s="31" t="s">
        <v>682</v>
      </c>
      <c r="C424" s="31"/>
      <c r="D424" s="32"/>
      <c r="E424" s="33"/>
      <c r="F424" s="33"/>
      <c r="G424" s="387">
        <f>G425+G427+G426</f>
        <v>155</v>
      </c>
      <c r="H424" s="340">
        <f>H425+H427+H426</f>
        <v>155</v>
      </c>
    </row>
    <row r="425" spans="1:8" ht="47.25" hidden="1">
      <c r="A425" s="41" t="s">
        <v>611</v>
      </c>
      <c r="B425" s="31" t="s">
        <v>682</v>
      </c>
      <c r="C425" s="31">
        <v>27</v>
      </c>
      <c r="D425" s="32">
        <v>10</v>
      </c>
      <c r="E425" s="33" t="s">
        <v>475</v>
      </c>
      <c r="F425" s="33" t="s">
        <v>628</v>
      </c>
      <c r="G425" s="387">
        <v>0</v>
      </c>
      <c r="H425" s="561"/>
    </row>
    <row r="426" spans="1:8" ht="15.75">
      <c r="A426" s="41" t="s">
        <v>887</v>
      </c>
      <c r="B426" s="329" t="s">
        <v>682</v>
      </c>
      <c r="C426" s="329">
        <v>27</v>
      </c>
      <c r="D426" s="330">
        <v>10</v>
      </c>
      <c r="E426" s="118" t="s">
        <v>475</v>
      </c>
      <c r="F426" s="118" t="s">
        <v>888</v>
      </c>
      <c r="G426" s="387">
        <f>'Приложение 4'!Q622</f>
        <v>35</v>
      </c>
      <c r="H426" s="561">
        <f>'Приложение 4'!R622</f>
        <v>35</v>
      </c>
    </row>
    <row r="427" spans="1:8" ht="15.75">
      <c r="A427" s="331" t="s">
        <v>613</v>
      </c>
      <c r="B427" s="329" t="s">
        <v>682</v>
      </c>
      <c r="C427" s="329">
        <v>27</v>
      </c>
      <c r="D427" s="330">
        <v>10</v>
      </c>
      <c r="E427" s="118" t="s">
        <v>475</v>
      </c>
      <c r="F427" s="118" t="s">
        <v>631</v>
      </c>
      <c r="G427" s="387">
        <f>'Приложение 4'!Q624</f>
        <v>120</v>
      </c>
      <c r="H427" s="561">
        <f>'Приложение 4'!R624</f>
        <v>120</v>
      </c>
    </row>
    <row r="428" spans="1:8" ht="66" hidden="1">
      <c r="A428" s="38" t="s">
        <v>718</v>
      </c>
      <c r="B428" s="95" t="s">
        <v>721</v>
      </c>
      <c r="C428" s="95"/>
      <c r="D428" s="43"/>
      <c r="E428" s="44"/>
      <c r="F428" s="44"/>
      <c r="G428" s="386">
        <f>G429+G434+G439+G444</f>
        <v>0</v>
      </c>
      <c r="H428" s="561"/>
    </row>
    <row r="429" spans="1:8" ht="31.5" hidden="1">
      <c r="A429" s="30" t="s">
        <v>749</v>
      </c>
      <c r="B429" s="31" t="s">
        <v>720</v>
      </c>
      <c r="C429" s="31"/>
      <c r="D429" s="32"/>
      <c r="E429" s="33"/>
      <c r="F429" s="33"/>
      <c r="G429" s="387">
        <f>G430+G432</f>
        <v>0</v>
      </c>
      <c r="H429" s="561"/>
    </row>
    <row r="430" spans="1:8" ht="47.25" hidden="1">
      <c r="A430" s="30" t="s">
        <v>661</v>
      </c>
      <c r="B430" s="31" t="s">
        <v>722</v>
      </c>
      <c r="C430" s="31"/>
      <c r="D430" s="32"/>
      <c r="E430" s="33"/>
      <c r="F430" s="33"/>
      <c r="G430" s="387">
        <f>G431</f>
        <v>0</v>
      </c>
      <c r="H430" s="561"/>
    </row>
    <row r="431" spans="1:8" ht="47.25" hidden="1">
      <c r="A431" s="41" t="s">
        <v>611</v>
      </c>
      <c r="B431" s="31" t="s">
        <v>722</v>
      </c>
      <c r="C431" s="31">
        <v>27</v>
      </c>
      <c r="D431" s="32">
        <v>5</v>
      </c>
      <c r="E431" s="33" t="s">
        <v>472</v>
      </c>
      <c r="F431" s="33" t="s">
        <v>628</v>
      </c>
      <c r="G431" s="387">
        <v>0</v>
      </c>
      <c r="H431" s="561"/>
    </row>
    <row r="432" spans="1:8" ht="47.25" hidden="1">
      <c r="A432" s="30" t="s">
        <v>692</v>
      </c>
      <c r="B432" s="31" t="s">
        <v>723</v>
      </c>
      <c r="C432" s="31"/>
      <c r="D432" s="32"/>
      <c r="E432" s="33"/>
      <c r="F432" s="33"/>
      <c r="G432" s="387">
        <f>G433</f>
        <v>0</v>
      </c>
      <c r="H432" s="561"/>
    </row>
    <row r="433" spans="1:8" ht="47.25" hidden="1">
      <c r="A433" s="41" t="s">
        <v>611</v>
      </c>
      <c r="B433" s="31" t="s">
        <v>723</v>
      </c>
      <c r="C433" s="31">
        <v>27</v>
      </c>
      <c r="D433" s="32">
        <v>5</v>
      </c>
      <c r="E433" s="33" t="s">
        <v>472</v>
      </c>
      <c r="F433" s="33" t="s">
        <v>628</v>
      </c>
      <c r="G433" s="387">
        <f>'[1]Приложение 8'!Q342</f>
        <v>0</v>
      </c>
      <c r="H433" s="561"/>
    </row>
    <row r="434" spans="1:8" ht="31.5" hidden="1">
      <c r="A434" s="30" t="s">
        <v>750</v>
      </c>
      <c r="B434" s="31" t="s">
        <v>724</v>
      </c>
      <c r="C434" s="31"/>
      <c r="D434" s="32"/>
      <c r="E434" s="33"/>
      <c r="F434" s="33"/>
      <c r="G434" s="387">
        <f>G435+G437</f>
        <v>0</v>
      </c>
      <c r="H434" s="561"/>
    </row>
    <row r="435" spans="1:8" ht="47.25" hidden="1">
      <c r="A435" s="30" t="s">
        <v>661</v>
      </c>
      <c r="B435" s="31" t="s">
        <v>725</v>
      </c>
      <c r="C435" s="31"/>
      <c r="D435" s="32"/>
      <c r="E435" s="33"/>
      <c r="F435" s="33"/>
      <c r="G435" s="387">
        <f>G436</f>
        <v>0</v>
      </c>
      <c r="H435" s="561"/>
    </row>
    <row r="436" spans="1:8" ht="47.25" hidden="1">
      <c r="A436" s="41" t="s">
        <v>611</v>
      </c>
      <c r="B436" s="31" t="s">
        <v>725</v>
      </c>
      <c r="C436" s="31">
        <v>27</v>
      </c>
      <c r="D436" s="32">
        <v>5</v>
      </c>
      <c r="E436" s="33" t="s">
        <v>472</v>
      </c>
      <c r="F436" s="33" t="s">
        <v>628</v>
      </c>
      <c r="G436" s="387">
        <f>'[1]Приложение 8'!Q346</f>
        <v>0</v>
      </c>
      <c r="H436" s="561"/>
    </row>
    <row r="437" spans="1:8" ht="47.25" hidden="1">
      <c r="A437" s="30" t="s">
        <v>692</v>
      </c>
      <c r="B437" s="31" t="s">
        <v>726</v>
      </c>
      <c r="C437" s="31"/>
      <c r="D437" s="32"/>
      <c r="E437" s="33"/>
      <c r="F437" s="33"/>
      <c r="G437" s="387">
        <f>G438</f>
        <v>0</v>
      </c>
      <c r="H437" s="561"/>
    </row>
    <row r="438" spans="1:8" ht="47.25" hidden="1">
      <c r="A438" s="41" t="s">
        <v>611</v>
      </c>
      <c r="B438" s="31" t="s">
        <v>726</v>
      </c>
      <c r="C438" s="31">
        <v>27</v>
      </c>
      <c r="D438" s="32">
        <v>5</v>
      </c>
      <c r="E438" s="33" t="s">
        <v>472</v>
      </c>
      <c r="F438" s="33" t="s">
        <v>628</v>
      </c>
      <c r="G438" s="387">
        <f>'[1]Приложение 8'!Q349</f>
        <v>0</v>
      </c>
      <c r="H438" s="561"/>
    </row>
    <row r="439" spans="1:8" ht="31.5" hidden="1">
      <c r="A439" s="30" t="s">
        <v>751</v>
      </c>
      <c r="B439" s="31" t="s">
        <v>753</v>
      </c>
      <c r="C439" s="31"/>
      <c r="D439" s="32"/>
      <c r="E439" s="33"/>
      <c r="F439" s="33"/>
      <c r="G439" s="387">
        <f>G440+G442</f>
        <v>0</v>
      </c>
      <c r="H439" s="561"/>
    </row>
    <row r="440" spans="1:8" ht="47.25" hidden="1">
      <c r="A440" s="30" t="s">
        <v>661</v>
      </c>
      <c r="B440" s="31" t="s">
        <v>754</v>
      </c>
      <c r="C440" s="31"/>
      <c r="D440" s="32"/>
      <c r="E440" s="33"/>
      <c r="F440" s="33"/>
      <c r="G440" s="387">
        <f>G441</f>
        <v>0</v>
      </c>
      <c r="H440" s="561"/>
    </row>
    <row r="441" spans="1:8" ht="47.25" hidden="1">
      <c r="A441" s="41" t="s">
        <v>611</v>
      </c>
      <c r="B441" s="31" t="s">
        <v>754</v>
      </c>
      <c r="C441" s="31">
        <v>27</v>
      </c>
      <c r="D441" s="32">
        <v>5</v>
      </c>
      <c r="E441" s="33" t="s">
        <v>472</v>
      </c>
      <c r="F441" s="33" t="s">
        <v>628</v>
      </c>
      <c r="G441" s="387">
        <f>'[1]Приложение 8'!Q353</f>
        <v>0</v>
      </c>
      <c r="H441" s="561"/>
    </row>
    <row r="442" spans="1:8" ht="47.25" hidden="1">
      <c r="A442" s="30" t="s">
        <v>692</v>
      </c>
      <c r="B442" s="31" t="s">
        <v>756</v>
      </c>
      <c r="C442" s="31"/>
      <c r="D442" s="32"/>
      <c r="E442" s="33"/>
      <c r="F442" s="33"/>
      <c r="G442" s="387">
        <f>G443</f>
        <v>0</v>
      </c>
      <c r="H442" s="561"/>
    </row>
    <row r="443" spans="1:8" ht="47.25" hidden="1">
      <c r="A443" s="41" t="s">
        <v>611</v>
      </c>
      <c r="B443" s="31" t="s">
        <v>756</v>
      </c>
      <c r="C443" s="31">
        <v>27</v>
      </c>
      <c r="D443" s="32">
        <v>5</v>
      </c>
      <c r="E443" s="33" t="s">
        <v>472</v>
      </c>
      <c r="F443" s="33" t="s">
        <v>628</v>
      </c>
      <c r="G443" s="387">
        <f>'[1]Приложение 8'!Q356</f>
        <v>0</v>
      </c>
      <c r="H443" s="561"/>
    </row>
    <row r="444" spans="1:8" ht="31.5" hidden="1">
      <c r="A444" s="30" t="s">
        <v>752</v>
      </c>
      <c r="B444" s="31" t="s">
        <v>755</v>
      </c>
      <c r="C444" s="31"/>
      <c r="D444" s="32"/>
      <c r="E444" s="33"/>
      <c r="F444" s="33"/>
      <c r="G444" s="387">
        <f>G445+G447</f>
        <v>0</v>
      </c>
      <c r="H444" s="561"/>
    </row>
    <row r="445" spans="1:8" ht="47.25" hidden="1">
      <c r="A445" s="30" t="s">
        <v>661</v>
      </c>
      <c r="B445" s="31" t="s">
        <v>757</v>
      </c>
      <c r="C445" s="31"/>
      <c r="D445" s="32"/>
      <c r="E445" s="33"/>
      <c r="F445" s="33"/>
      <c r="G445" s="387">
        <f>G446</f>
        <v>0</v>
      </c>
      <c r="H445" s="561"/>
    </row>
    <row r="446" spans="1:8" ht="47.25" hidden="1">
      <c r="A446" s="41" t="s">
        <v>611</v>
      </c>
      <c r="B446" s="31" t="s">
        <v>757</v>
      </c>
      <c r="C446" s="31">
        <v>27</v>
      </c>
      <c r="D446" s="32">
        <v>5</v>
      </c>
      <c r="E446" s="33" t="s">
        <v>472</v>
      </c>
      <c r="F446" s="33" t="s">
        <v>628</v>
      </c>
      <c r="G446" s="387">
        <f>'[1]Приложение 8'!Q360</f>
        <v>0</v>
      </c>
      <c r="H446" s="561"/>
    </row>
    <row r="447" spans="1:8" ht="47.25" hidden="1">
      <c r="A447" s="30" t="s">
        <v>692</v>
      </c>
      <c r="B447" s="31" t="s">
        <v>758</v>
      </c>
      <c r="C447" s="31"/>
      <c r="D447" s="32"/>
      <c r="E447" s="33"/>
      <c r="F447" s="33"/>
      <c r="G447" s="387">
        <f>G448</f>
        <v>0</v>
      </c>
      <c r="H447" s="561"/>
    </row>
    <row r="448" spans="1:8" ht="47.25" hidden="1">
      <c r="A448" s="41" t="s">
        <v>611</v>
      </c>
      <c r="B448" s="31" t="s">
        <v>758</v>
      </c>
      <c r="C448" s="31">
        <v>27</v>
      </c>
      <c r="D448" s="32">
        <v>5</v>
      </c>
      <c r="E448" s="33" t="s">
        <v>472</v>
      </c>
      <c r="F448" s="33" t="s">
        <v>628</v>
      </c>
      <c r="G448" s="387">
        <f>'[1]Приложение 8'!Q363</f>
        <v>0</v>
      </c>
      <c r="H448" s="561"/>
    </row>
    <row r="449" spans="1:8" ht="66">
      <c r="A449" s="38" t="s">
        <v>805</v>
      </c>
      <c r="B449" s="42" t="s">
        <v>794</v>
      </c>
      <c r="C449" s="95"/>
      <c r="D449" s="43"/>
      <c r="E449" s="44"/>
      <c r="F449" s="44"/>
      <c r="G449" s="386">
        <f>G450+G460</f>
        <v>1167.7</v>
      </c>
      <c r="H449" s="384">
        <f>H450+H460</f>
        <v>1156.2</v>
      </c>
    </row>
    <row r="450" spans="1:8" ht="47.25">
      <c r="A450" s="30" t="s">
        <v>803</v>
      </c>
      <c r="B450" s="36" t="s">
        <v>795</v>
      </c>
      <c r="C450" s="31"/>
      <c r="D450" s="32"/>
      <c r="E450" s="33"/>
      <c r="F450" s="33"/>
      <c r="G450" s="387">
        <f>G451+G456+G458+G454</f>
        <v>1152.9</v>
      </c>
      <c r="H450" s="340">
        <f>H451+H456+H458+H454</f>
        <v>1141.4</v>
      </c>
    </row>
    <row r="451" spans="1:8" ht="47.25">
      <c r="A451" s="30" t="s">
        <v>867</v>
      </c>
      <c r="B451" s="36" t="s">
        <v>796</v>
      </c>
      <c r="C451" s="31"/>
      <c r="D451" s="32"/>
      <c r="E451" s="33"/>
      <c r="F451" s="33"/>
      <c r="G451" s="387">
        <f>G452+G453</f>
        <v>80</v>
      </c>
      <c r="H451" s="340">
        <f>H452+H453</f>
        <v>68.5</v>
      </c>
    </row>
    <row r="452" spans="1:8" ht="47.25">
      <c r="A452" s="41" t="s">
        <v>611</v>
      </c>
      <c r="B452" s="36" t="s">
        <v>796</v>
      </c>
      <c r="C452" s="31">
        <v>27</v>
      </c>
      <c r="D452" s="32">
        <v>4</v>
      </c>
      <c r="E452" s="33" t="s">
        <v>480</v>
      </c>
      <c r="F452" s="33" t="s">
        <v>628</v>
      </c>
      <c r="G452" s="387">
        <f>'Приложение 4'!Q256</f>
        <v>10</v>
      </c>
      <c r="H452" s="561">
        <f>'Приложение 4'!R256</f>
        <v>8</v>
      </c>
    </row>
    <row r="453" spans="1:8" ht="78.75">
      <c r="A453" s="41" t="s">
        <v>772</v>
      </c>
      <c r="B453" s="36" t="s">
        <v>796</v>
      </c>
      <c r="C453" s="31">
        <v>27</v>
      </c>
      <c r="D453" s="32">
        <v>4</v>
      </c>
      <c r="E453" s="33" t="s">
        <v>480</v>
      </c>
      <c r="F453" s="33" t="s">
        <v>889</v>
      </c>
      <c r="G453" s="387">
        <f>'Приложение 4'!Q258</f>
        <v>70</v>
      </c>
      <c r="H453" s="561">
        <f>'Приложение 4'!R258</f>
        <v>60.5</v>
      </c>
    </row>
    <row r="454" spans="1:8" ht="63">
      <c r="A454" s="30" t="s">
        <v>64</v>
      </c>
      <c r="B454" s="36" t="s">
        <v>172</v>
      </c>
      <c r="C454" s="31"/>
      <c r="D454" s="32"/>
      <c r="E454" s="33"/>
      <c r="F454" s="33"/>
      <c r="G454" s="387">
        <f>G455</f>
        <v>782.1</v>
      </c>
      <c r="H454" s="340">
        <f>H455</f>
        <v>782.1</v>
      </c>
    </row>
    <row r="455" spans="1:8" ht="78.75">
      <c r="A455" s="41" t="s">
        <v>772</v>
      </c>
      <c r="B455" s="36" t="s">
        <v>172</v>
      </c>
      <c r="C455" s="31">
        <v>27</v>
      </c>
      <c r="D455" s="32">
        <v>4</v>
      </c>
      <c r="E455" s="33" t="s">
        <v>480</v>
      </c>
      <c r="F455" s="33" t="s">
        <v>889</v>
      </c>
      <c r="G455" s="387">
        <f>'Приложение 4'!Q261</f>
        <v>782.1</v>
      </c>
      <c r="H455" s="561">
        <f>'Приложение 4'!R261</f>
        <v>782.1</v>
      </c>
    </row>
    <row r="456" spans="1:8" ht="47.25">
      <c r="A456" s="30" t="s">
        <v>769</v>
      </c>
      <c r="B456" s="36" t="s">
        <v>907</v>
      </c>
      <c r="C456" s="31"/>
      <c r="D456" s="32"/>
      <c r="E456" s="33"/>
      <c r="F456" s="33"/>
      <c r="G456" s="387">
        <f>G457</f>
        <v>290.8</v>
      </c>
      <c r="H456" s="340">
        <f>H457</f>
        <v>290.8</v>
      </c>
    </row>
    <row r="457" spans="1:8" ht="78.75">
      <c r="A457" s="41" t="s">
        <v>772</v>
      </c>
      <c r="B457" s="36" t="s">
        <v>907</v>
      </c>
      <c r="C457" s="31">
        <v>27</v>
      </c>
      <c r="D457" s="32">
        <v>4</v>
      </c>
      <c r="E457" s="33" t="s">
        <v>480</v>
      </c>
      <c r="F457" s="33" t="s">
        <v>889</v>
      </c>
      <c r="G457" s="387">
        <f>'Приложение 4'!Q263</f>
        <v>290.8</v>
      </c>
      <c r="H457" s="561">
        <f>'Приложение 4'!R263</f>
        <v>290.8</v>
      </c>
    </row>
    <row r="458" spans="1:8" ht="47.25" hidden="1">
      <c r="A458" s="30" t="s">
        <v>770</v>
      </c>
      <c r="B458" s="36" t="s">
        <v>907</v>
      </c>
      <c r="C458" s="31"/>
      <c r="D458" s="32"/>
      <c r="E458" s="33"/>
      <c r="F458" s="33"/>
      <c r="G458" s="387">
        <f>G459</f>
        <v>0</v>
      </c>
      <c r="H458" s="561"/>
    </row>
    <row r="459" spans="1:8" ht="78.75" hidden="1">
      <c r="A459" s="41" t="s">
        <v>772</v>
      </c>
      <c r="B459" s="36" t="s">
        <v>907</v>
      </c>
      <c r="C459" s="31">
        <v>27</v>
      </c>
      <c r="D459" s="32">
        <v>4</v>
      </c>
      <c r="E459" s="33" t="s">
        <v>480</v>
      </c>
      <c r="F459" s="33" t="s">
        <v>889</v>
      </c>
      <c r="G459" s="387">
        <v>0</v>
      </c>
      <c r="H459" s="561"/>
    </row>
    <row r="460" spans="1:8" ht="47.25">
      <c r="A460" s="30" t="s">
        <v>804</v>
      </c>
      <c r="B460" s="36" t="s">
        <v>797</v>
      </c>
      <c r="C460" s="31"/>
      <c r="D460" s="32"/>
      <c r="E460" s="33"/>
      <c r="F460" s="33"/>
      <c r="G460" s="387">
        <f>G461</f>
        <v>14.799999999999997</v>
      </c>
      <c r="H460" s="340">
        <f>H461</f>
        <v>14.799999999999997</v>
      </c>
    </row>
    <row r="461" spans="1:8" ht="47.25">
      <c r="A461" s="30" t="s">
        <v>869</v>
      </c>
      <c r="B461" s="36" t="s">
        <v>798</v>
      </c>
      <c r="C461" s="31"/>
      <c r="D461" s="32"/>
      <c r="E461" s="33"/>
      <c r="F461" s="33"/>
      <c r="G461" s="387">
        <f>G462</f>
        <v>14.799999999999997</v>
      </c>
      <c r="H461" s="340">
        <f>H462</f>
        <v>14.799999999999997</v>
      </c>
    </row>
    <row r="462" spans="1:8" ht="47.25">
      <c r="A462" s="30" t="s">
        <v>611</v>
      </c>
      <c r="B462" s="36" t="s">
        <v>798</v>
      </c>
      <c r="C462" s="31">
        <v>27</v>
      </c>
      <c r="D462" s="32">
        <v>4</v>
      </c>
      <c r="E462" s="33" t="s">
        <v>480</v>
      </c>
      <c r="F462" s="33" t="s">
        <v>628</v>
      </c>
      <c r="G462" s="387">
        <f>'Приложение 4'!Q269</f>
        <v>14.799999999999997</v>
      </c>
      <c r="H462" s="561">
        <f>'Приложение 4'!R269</f>
        <v>14.799999999999997</v>
      </c>
    </row>
    <row r="463" spans="1:8" ht="131.25">
      <c r="A463" s="545" t="s">
        <v>71</v>
      </c>
      <c r="B463" s="42" t="s">
        <v>12</v>
      </c>
      <c r="C463" s="95"/>
      <c r="D463" s="43"/>
      <c r="E463" s="44"/>
      <c r="F463" s="44"/>
      <c r="G463" s="386">
        <f>G464</f>
        <v>17960.4</v>
      </c>
      <c r="H463" s="384">
        <f>H464</f>
        <v>14408.099999999999</v>
      </c>
    </row>
    <row r="464" spans="1:8" ht="31.5">
      <c r="A464" s="88" t="s">
        <v>72</v>
      </c>
      <c r="B464" s="36" t="s">
        <v>173</v>
      </c>
      <c r="C464" s="31"/>
      <c r="D464" s="32"/>
      <c r="E464" s="33"/>
      <c r="F464" s="33"/>
      <c r="G464" s="387">
        <f>G465+G467+G469</f>
        <v>17960.4</v>
      </c>
      <c r="H464" s="340">
        <f>H465+H467+H469</f>
        <v>14408.099999999999</v>
      </c>
    </row>
    <row r="465" spans="1:8" ht="63">
      <c r="A465" s="58" t="s">
        <v>74</v>
      </c>
      <c r="B465" s="36" t="s">
        <v>174</v>
      </c>
      <c r="C465" s="31"/>
      <c r="D465" s="32"/>
      <c r="E465" s="33"/>
      <c r="F465" s="33"/>
      <c r="G465" s="387">
        <f>G466</f>
        <v>17241.5</v>
      </c>
      <c r="H465" s="340">
        <f>H466</f>
        <v>13831.3</v>
      </c>
    </row>
    <row r="466" spans="1:8" ht="15.75">
      <c r="A466" s="306" t="s">
        <v>378</v>
      </c>
      <c r="B466" s="36" t="s">
        <v>174</v>
      </c>
      <c r="C466" s="31">
        <v>27</v>
      </c>
      <c r="D466" s="32">
        <v>5</v>
      </c>
      <c r="E466" s="33" t="s">
        <v>435</v>
      </c>
      <c r="F466" s="33" t="s">
        <v>175</v>
      </c>
      <c r="G466" s="387">
        <f>'Приложение 4'!Q328</f>
        <v>17241.5</v>
      </c>
      <c r="H466" s="561">
        <f>'Приложение 4'!R328</f>
        <v>13831.3</v>
      </c>
    </row>
    <row r="467" spans="1:8" ht="47.25">
      <c r="A467" s="58" t="s">
        <v>76</v>
      </c>
      <c r="B467" s="36" t="s">
        <v>176</v>
      </c>
      <c r="C467" s="31"/>
      <c r="D467" s="32"/>
      <c r="E467" s="33"/>
      <c r="F467" s="33"/>
      <c r="G467" s="387">
        <f>G468</f>
        <v>718.4</v>
      </c>
      <c r="H467" s="340">
        <f>H468</f>
        <v>576.3</v>
      </c>
    </row>
    <row r="468" spans="1:8" ht="15.75">
      <c r="A468" s="306" t="s">
        <v>378</v>
      </c>
      <c r="B468" s="36" t="s">
        <v>176</v>
      </c>
      <c r="C468" s="31">
        <v>27</v>
      </c>
      <c r="D468" s="32">
        <v>5</v>
      </c>
      <c r="E468" s="33" t="s">
        <v>435</v>
      </c>
      <c r="F468" s="33" t="s">
        <v>175</v>
      </c>
      <c r="G468" s="387">
        <f>'Приложение 4'!Q330</f>
        <v>718.4</v>
      </c>
      <c r="H468" s="561">
        <f>'Приложение 4'!R330</f>
        <v>576.3</v>
      </c>
    </row>
    <row r="469" spans="1:8" ht="47.25">
      <c r="A469" s="58" t="s">
        <v>78</v>
      </c>
      <c r="B469" s="36" t="s">
        <v>177</v>
      </c>
      <c r="C469" s="31"/>
      <c r="D469" s="32"/>
      <c r="E469" s="33"/>
      <c r="F469" s="33"/>
      <c r="G469" s="387">
        <f>G470</f>
        <v>0.5</v>
      </c>
      <c r="H469" s="340">
        <f>H470</f>
        <v>0.5</v>
      </c>
    </row>
    <row r="470" spans="1:8" ht="47.25">
      <c r="A470" s="58" t="s">
        <v>611</v>
      </c>
      <c r="B470" s="36" t="s">
        <v>177</v>
      </c>
      <c r="C470" s="31">
        <v>27</v>
      </c>
      <c r="D470" s="32">
        <v>5</v>
      </c>
      <c r="E470" s="33" t="s">
        <v>435</v>
      </c>
      <c r="F470" s="33" t="s">
        <v>628</v>
      </c>
      <c r="G470" s="387">
        <f>'Приложение 4'!Q332</f>
        <v>0.5</v>
      </c>
      <c r="H470" s="572">
        <f>'Приложение 4'!R332</f>
        <v>0.5</v>
      </c>
    </row>
    <row r="471" spans="1:8" ht="82.5">
      <c r="A471" s="38" t="s">
        <v>82</v>
      </c>
      <c r="B471" s="42" t="s">
        <v>178</v>
      </c>
      <c r="C471" s="95"/>
      <c r="D471" s="43"/>
      <c r="E471" s="44"/>
      <c r="F471" s="44"/>
      <c r="G471" s="386">
        <f aca="true" t="shared" si="4" ref="G471:H473">G472</f>
        <v>302.3</v>
      </c>
      <c r="H471" s="384">
        <f t="shared" si="4"/>
        <v>298.5</v>
      </c>
    </row>
    <row r="472" spans="1:8" ht="47.25">
      <c r="A472" s="30" t="s">
        <v>84</v>
      </c>
      <c r="B472" s="36" t="s">
        <v>179</v>
      </c>
      <c r="C472" s="31"/>
      <c r="D472" s="32"/>
      <c r="E472" s="33"/>
      <c r="F472" s="33"/>
      <c r="G472" s="387">
        <f t="shared" si="4"/>
        <v>302.3</v>
      </c>
      <c r="H472" s="340">
        <f t="shared" si="4"/>
        <v>298.5</v>
      </c>
    </row>
    <row r="473" spans="1:8" ht="15.75">
      <c r="A473" s="30" t="s">
        <v>86</v>
      </c>
      <c r="B473" s="36" t="s">
        <v>180</v>
      </c>
      <c r="C473" s="31"/>
      <c r="D473" s="32"/>
      <c r="E473" s="33"/>
      <c r="F473" s="33"/>
      <c r="G473" s="387">
        <f t="shared" si="4"/>
        <v>302.3</v>
      </c>
      <c r="H473" s="340">
        <f t="shared" si="4"/>
        <v>298.5</v>
      </c>
    </row>
    <row r="474" spans="1:8" ht="47.25">
      <c r="A474" s="30" t="s">
        <v>611</v>
      </c>
      <c r="B474" s="36" t="s">
        <v>180</v>
      </c>
      <c r="C474" s="31">
        <v>27</v>
      </c>
      <c r="D474" s="32">
        <v>5</v>
      </c>
      <c r="E474" s="33" t="s">
        <v>473</v>
      </c>
      <c r="F474" s="33" t="s">
        <v>628</v>
      </c>
      <c r="G474" s="387">
        <f>'Приложение 4'!Q390</f>
        <v>302.3</v>
      </c>
      <c r="H474" s="561">
        <f>'Приложение 4'!R390</f>
        <v>298.5</v>
      </c>
    </row>
    <row r="475" spans="1:8" ht="17.25">
      <c r="A475" s="359" t="s">
        <v>309</v>
      </c>
      <c r="B475" s="360"/>
      <c r="C475" s="361"/>
      <c r="D475" s="361"/>
      <c r="E475" s="361"/>
      <c r="F475" s="362"/>
      <c r="G475" s="558">
        <f>G14+G54+G65+G98+G121+G260+G286+G296+G374+G388+G414+G341+G275+G239+G419+G428+G449+G463+G471</f>
        <v>430289.4000000001</v>
      </c>
      <c r="H475" s="579">
        <f>H14+H54+H65+H98+H121+H260+H286+H296+H374+H388+H414+H341+H275+H239+H419+H428+H449+H463+H471</f>
        <v>418983.99999999994</v>
      </c>
    </row>
  </sheetData>
  <sheetProtection/>
  <mergeCells count="6">
    <mergeCell ref="B5:G5"/>
    <mergeCell ref="A8:G8"/>
    <mergeCell ref="B1:I1"/>
    <mergeCell ref="B2:I2"/>
    <mergeCell ref="B3:G3"/>
    <mergeCell ref="B4:J4"/>
  </mergeCells>
  <printOptions/>
  <pageMargins left="0.25" right="0.25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2020-04-06T09:14:46Z</cp:lastPrinted>
  <dcterms:created xsi:type="dcterms:W3CDTF">2012-10-30T08:30:04Z</dcterms:created>
  <dcterms:modified xsi:type="dcterms:W3CDTF">2020-04-06T09:42:46Z</dcterms:modified>
  <cp:category/>
  <cp:version/>
  <cp:contentType/>
  <cp:contentStatus/>
</cp:coreProperties>
</file>