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0" windowWidth="15210" windowHeight="8100" tabRatio="641" activeTab="2"/>
  </bookViews>
  <sheets>
    <sheet name="приложение 4" sheetId="1" r:id="rId1"/>
    <sheet name="приложение 5" sheetId="2" r:id="rId2"/>
    <sheet name="приложение 6" sheetId="3" r:id="rId3"/>
    <sheet name="приложение 8" sheetId="4" r:id="rId4"/>
    <sheet name="Приложение 13" sheetId="5" state="hidden" r:id="rId5"/>
  </sheets>
  <definedNames>
    <definedName name="_xlnm.Print_Titles" localSheetId="0">'приложение 4'!$15:$17</definedName>
    <definedName name="_xlnm.Print_Titles" localSheetId="1">'приложение 5'!$12:$14</definedName>
    <definedName name="_xlnm.Print_Titles" localSheetId="2">'приложение 6'!$12:$14</definedName>
    <definedName name="_xlnm.Print_Area" localSheetId="0">'приложение 4'!$A$1:$F$69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<sst xmlns="http://schemas.openxmlformats.org/spreadsheetml/2006/main" count="8327" uniqueCount="923">
  <si>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</si>
  <si>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</si>
  <si>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</si>
  <si>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</si>
  <si>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</si>
  <si>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</si>
  <si>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</si>
  <si>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</si>
  <si>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</si>
  <si>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</si>
  <si>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</si>
  <si>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</si>
  <si>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</si>
  <si>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</si>
  <si>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</si>
  <si>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</si>
  <si>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</si>
  <si>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</si>
  <si>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</si>
  <si>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</si>
  <si>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</si>
  <si>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</si>
  <si>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</si>
  <si>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</si>
  <si>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</si>
  <si>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</si>
  <si>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</si>
  <si>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</si>
  <si>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</si>
  <si>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</si>
  <si>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</si>
  <si>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</si>
  <si>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</si>
  <si>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</si>
  <si>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</si>
  <si>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</si>
  <si>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</si>
  <si>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</si>
  <si>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</si>
  <si>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</si>
  <si>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</si>
  <si>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</si>
  <si>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</si>
  <si>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</si>
  <si>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</si>
  <si>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</si>
  <si>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</si>
  <si>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</si>
  <si>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</si>
  <si>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</si>
  <si>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</si>
  <si>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</si>
  <si>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</si>
  <si>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</si>
  <si>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</si>
  <si>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</si>
  <si>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</si>
  <si>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</si>
  <si>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</si>
  <si>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</si>
  <si>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</si>
  <si>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</si>
  <si>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</si>
  <si>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</si>
  <si>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</si>
  <si>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</si>
  <si>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</si>
  <si>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</si>
  <si>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</si>
  <si>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</si>
  <si>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</si>
  <si>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</si>
  <si>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</si>
  <si>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</si>
  <si>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</si>
  <si>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</si>
  <si>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</si>
  <si>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</si>
  <si>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</si>
  <si>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</si>
  <si>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</si>
  <si>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</si>
  <si>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</si>
  <si>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</si>
  <si>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</si>
  <si>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</si>
  <si>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</si>
  <si>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</si>
  <si>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</si>
  <si>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</si>
  <si>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</si>
  <si>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</si>
  <si>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</si>
  <si>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</si>
  <si>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</si>
  <si>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</si>
  <si>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</si>
  <si>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</si>
  <si>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</si>
  <si>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</si>
  <si>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</si>
  <si>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</si>
  <si>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</si>
  <si>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</si>
  <si>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</si>
  <si>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</si>
  <si>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</si>
  <si>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</si>
  <si>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</si>
  <si>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</si>
  <si>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</si>
  <si>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</si>
  <si>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</si>
  <si>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</si>
  <si>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</si>
  <si>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</si>
  <si>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</si>
  <si>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</si>
  <si>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</si>
  <si>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</si>
  <si>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</si>
  <si>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</si>
  <si>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</si>
  <si>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</si>
  <si>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</si>
  <si>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</si>
  <si>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</si>
  <si>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</si>
  <si>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</si>
  <si>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</si>
  <si>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</si>
  <si>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</si>
  <si>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</si>
  <si>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</si>
  <si>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</si>
  <si>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</si>
  <si>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</si>
  <si>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</si>
  <si>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</si>
  <si>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</si>
  <si>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</si>
  <si>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</si>
  <si>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</si>
  <si>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</si>
  <si>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</si>
  <si>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</si>
  <si>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</si>
  <si>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</si>
  <si>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</si>
  <si>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</si>
  <si>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</si>
  <si>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</si>
  <si>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</si>
  <si>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</si>
  <si>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</si>
  <si>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</si>
  <si>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</si>
  <si>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</si>
  <si>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</si>
  <si>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</si>
  <si>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</si>
  <si>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</si>
  <si>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</si>
  <si>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</si>
  <si>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</si>
  <si>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</si>
  <si>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</si>
  <si>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</si>
  <si>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</si>
  <si>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</si>
  <si>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</si>
  <si>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</si>
  <si>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</si>
  <si>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</si>
  <si>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</si>
  <si>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</si>
  <si>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</si>
  <si>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</si>
  <si>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</si>
  <si>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</si>
  <si>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</si>
  <si>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</si>
  <si>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</si>
  <si>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</si>
  <si>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</si>
  <si>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</si>
  <si>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</si>
  <si>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</si>
  <si>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</si>
  <si>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</si>
  <si>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</si>
  <si>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</si>
  <si>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</si>
  <si>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</si>
  <si>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</si>
  <si>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</si>
  <si>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</si>
  <si>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</si>
  <si>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</si>
  <si>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</si>
  <si>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</si>
  <si>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</si>
  <si>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</si>
  <si>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</si>
  <si>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</si>
  <si>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</si>
  <si>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</si>
  <si>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</si>
  <si>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</si>
  <si>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</si>
  <si>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</si>
  <si>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</si>
  <si>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</si>
  <si>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</si>
  <si>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</si>
  <si>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</si>
  <si>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</si>
  <si>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</si>
  <si>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</si>
  <si>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</si>
  <si>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</si>
  <si>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</si>
  <si>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</si>
  <si>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</si>
  <si>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</si>
  <si>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</si>
  <si>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</si>
  <si>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</si>
  <si>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</si>
  <si>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</si>
  <si>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</si>
  <si>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</si>
  <si>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</si>
  <si>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</si>
  <si>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</si>
  <si>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</si>
  <si>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</si>
  <si>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</si>
  <si>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</si>
  <si>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</si>
  <si>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</si>
  <si>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</si>
  <si>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</si>
  <si>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</si>
  <si>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</si>
  <si>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</si>
  <si>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</si>
  <si>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</si>
  <si>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</si>
  <si>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</si>
  <si>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</si>
  <si>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</si>
  <si>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</si>
  <si>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</si>
  <si>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</si>
  <si>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</si>
  <si>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</si>
  <si>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</si>
  <si>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</si>
  <si>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</si>
  <si>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</si>
  <si>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</si>
  <si>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</si>
  <si>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</si>
  <si>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</si>
  <si>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</si>
  <si>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</si>
  <si>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</si>
  <si>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</si>
  <si>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</si>
  <si>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</si>
  <si>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</si>
  <si>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</si>
  <si>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</si>
  <si>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</si>
  <si>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</si>
  <si>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</si>
  <si>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</si>
  <si>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</si>
  <si>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</si>
  <si>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</si>
  <si>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</si>
  <si>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</si>
  <si>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</si>
  <si>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</si>
  <si>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</si>
  <si>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</si>
  <si>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</si>
  <si>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</si>
  <si>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</si>
  <si>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</si>
  <si>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</si>
  <si>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</si>
  <si>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</si>
  <si>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</si>
  <si>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</si>
  <si>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</si>
  <si>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</si>
  <si>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</si>
  <si>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</si>
  <si>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</si>
  <si>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</si>
  <si>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</si>
  <si>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</si>
  <si>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</si>
  <si>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</si>
  <si>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</si>
  <si>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</si>
  <si>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</si>
  <si>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</si>
  <si>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</si>
  <si>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</si>
  <si>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</si>
  <si>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</si>
  <si>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</si>
  <si>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</si>
  <si>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</si>
  <si>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</si>
  <si>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</si>
  <si>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</si>
  <si>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</si>
  <si>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</si>
  <si>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</si>
  <si>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</si>
  <si>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</si>
  <si>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</si>
  <si>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</si>
  <si>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</si>
  <si>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</si>
  <si>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</si>
  <si>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</si>
  <si>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</si>
  <si>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</si>
  <si>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</si>
  <si>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</si>
  <si>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</si>
  <si>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</si>
  <si>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</si>
  <si>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</si>
  <si>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</si>
  <si>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</si>
  <si>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</si>
  <si>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</si>
  <si>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</si>
  <si>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</si>
  <si>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</si>
  <si>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</si>
  <si>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</si>
  <si>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</si>
  <si>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</si>
  <si>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</si>
  <si>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</si>
  <si>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</si>
  <si>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</si>
  <si>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</si>
  <si>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</si>
  <si>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</si>
  <si>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</si>
  <si>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</si>
  <si>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</si>
  <si>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</si>
  <si>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</si>
  <si>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</si>
  <si>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</si>
  <si>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</si>
  <si>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</si>
  <si>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</si>
  <si>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</si>
  <si>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</si>
  <si>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</si>
  <si>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</si>
  <si>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</si>
  <si>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</si>
  <si>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</si>
  <si>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</si>
  <si>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</si>
  <si>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</si>
  <si>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</si>
  <si>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</si>
  <si>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</si>
  <si>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</si>
  <si>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</si>
  <si>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</si>
  <si>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</si>
  <si>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</si>
  <si>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</si>
  <si>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</si>
  <si>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</si>
  <si>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</si>
  <si>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</si>
  <si>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</si>
  <si>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</si>
  <si>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</si>
  <si>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</si>
  <si>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</si>
  <si>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</si>
  <si>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</si>
  <si>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</si>
  <si>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</si>
  <si>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</si>
  <si>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</si>
  <si>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</si>
  <si>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</si>
  <si>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</si>
  <si>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</si>
  <si>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</si>
  <si>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</si>
  <si>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</si>
  <si>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</si>
  <si>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</si>
  <si>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</si>
  <si>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</si>
  <si>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</si>
  <si>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</si>
  <si>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</si>
  <si>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</si>
  <si>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</si>
  <si>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</si>
  <si>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</si>
  <si>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</si>
  <si>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</si>
  <si>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</si>
  <si>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</si>
  <si>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</si>
  <si>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</si>
  <si>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</si>
  <si>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</si>
  <si>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</si>
  <si>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</si>
  <si>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</si>
  <si>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</si>
  <si>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</si>
  <si>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</si>
  <si>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</si>
  <si>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</si>
  <si>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</si>
  <si>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</si>
  <si>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</si>
  <si>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</si>
  <si>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</si>
  <si>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</si>
  <si>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</si>
  <si>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</si>
  <si>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</si>
  <si>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</si>
  <si>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</si>
  <si>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</si>
  <si>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</si>
  <si>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</si>
  <si>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</si>
  <si>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</si>
  <si>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</si>
  <si>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</si>
  <si>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</si>
  <si>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</si>
  <si>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</si>
  <si>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</si>
  <si>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</si>
  <si>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</si>
  <si>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</si>
  <si>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</si>
  <si>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</si>
  <si>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</si>
  <si>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</si>
  <si>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</si>
  <si>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</si>
  <si>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</si>
  <si>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</si>
  <si>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</si>
  <si>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</si>
  <si>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</si>
  <si>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</si>
  <si>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</si>
  <si>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</si>
  <si>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</si>
  <si>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</si>
  <si>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</si>
  <si>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</si>
  <si>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</si>
  <si>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</si>
  <si>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</si>
  <si>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</si>
  <si>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</si>
  <si>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</si>
  <si>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</si>
  <si>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</si>
  <si>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</si>
  <si>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</si>
  <si>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</si>
  <si>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</si>
  <si>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</si>
  <si>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</si>
  <si>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</si>
  <si>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</si>
  <si>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</si>
  <si>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</si>
  <si>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</si>
  <si>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</si>
  <si>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</si>
  <si>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</si>
  <si>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</si>
  <si>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</si>
  <si>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</si>
  <si>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</si>
  <si>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</si>
  <si>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</si>
  <si>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</si>
  <si>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</si>
  <si>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</si>
  <si>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</si>
  <si>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</si>
  <si>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</si>
  <si>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</si>
  <si>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</si>
  <si>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</si>
  <si>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</si>
  <si>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</si>
  <si>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</si>
  <si>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</si>
  <si>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</si>
  <si>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</si>
  <si>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</si>
  <si>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</si>
  <si>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</si>
  <si>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</si>
  <si>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</si>
  <si>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</si>
  <si>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</si>
  <si>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</si>
  <si>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</si>
  <si>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</si>
  <si>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</si>
  <si>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</si>
  <si>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</si>
  <si>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</si>
  <si>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</si>
  <si>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</si>
  <si>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</si>
  <si>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</si>
  <si>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</si>
  <si>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</si>
  <si>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</si>
  <si>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</si>
  <si>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</si>
  <si>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</si>
  <si>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</si>
  <si>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</si>
  <si>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</si>
  <si>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</si>
  <si>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</si>
  <si>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</si>
  <si>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</si>
  <si>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</si>
  <si>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</si>
  <si>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</si>
  <si>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</si>
  <si>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</si>
  <si>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</si>
  <si>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</si>
  <si>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</si>
  <si>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</si>
  <si>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</si>
  <si>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</si>
  <si>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</si>
  <si>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</si>
  <si>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</si>
  <si>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</si>
  <si>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</si>
  <si>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</si>
  <si>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</si>
  <si>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</si>
  <si>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</si>
  <si>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</si>
  <si>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</si>
  <si>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</si>
  <si>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</si>
  <si>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</si>
  <si>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</si>
  <si>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</si>
  <si>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</si>
  <si>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</si>
  <si>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</si>
  <si>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</si>
  <si>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</si>
  <si>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</si>
  <si>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</si>
  <si>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</si>
  <si>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</si>
  <si>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</si>
  <si>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</si>
  <si>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</si>
  <si>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</si>
  <si>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</si>
  <si>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</si>
  <si>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</si>
  <si>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</si>
  <si>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</si>
  <si>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</si>
  <si>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</si>
  <si>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</si>
  <si>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</si>
  <si>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</si>
  <si>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</si>
  <si>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</si>
  <si>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</si>
  <si>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</si>
  <si>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</si>
  <si>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</si>
  <si>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</si>
  <si>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</si>
  <si>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</si>
  <si>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</si>
  <si>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</si>
  <si>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</si>
  <si>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</si>
  <si>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</si>
  <si>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</si>
  <si>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</si>
  <si>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</si>
  <si>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</si>
  <si>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</si>
  <si>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</si>
  <si>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</si>
  <si>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</si>
  <si>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</si>
  <si>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</si>
  <si>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</si>
  <si>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</si>
  <si>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</si>
  <si>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</si>
  <si>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</si>
  <si>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</si>
  <si>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</si>
  <si>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</si>
  <si>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</si>
  <si>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</si>
  <si>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</si>
  <si>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</si>
  <si>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</si>
  <si>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</si>
  <si>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</si>
  <si>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</si>
  <si>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</si>
  <si>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</si>
  <si>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</si>
  <si>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</si>
  <si>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</si>
  <si>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</si>
  <si>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</si>
  <si>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</si>
  <si>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</si>
  <si>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</si>
  <si>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</si>
  <si>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</si>
  <si>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</si>
  <si>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</si>
  <si>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</si>
  <si>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</si>
  <si>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</si>
  <si>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</si>
  <si>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</si>
  <si>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</si>
  <si>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</si>
  <si>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</si>
  <si>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</si>
  <si>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</si>
  <si>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</si>
  <si>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</si>
  <si>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</si>
  <si>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</si>
  <si>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</si>
  <si>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</si>
  <si>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</si>
  <si>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</si>
  <si>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</si>
  <si>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</si>
  <si>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</si>
  <si>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</si>
  <si>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</si>
  <si>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</si>
  <si>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</si>
  <si>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</si>
  <si>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</si>
  <si>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</si>
  <si>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</si>
  <si>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</si>
  <si>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</si>
  <si>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</si>
  <si>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</si>
  <si>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</si>
  <si>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</si>
  <si>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</si>
  <si>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</si>
  <si>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</si>
  <si>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</si>
  <si>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</si>
  <si>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</si>
  <si>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</si>
  <si>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</si>
  <si>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</si>
  <si>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</si>
  <si>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</si>
  <si>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</si>
  <si>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</si>
  <si>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</si>
  <si>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</si>
  <si>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</si>
  <si>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</si>
  <si>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</si>
  <si>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</si>
  <si>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</si>
  <si>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</si>
  <si>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</si>
  <si>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</si>
  <si>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</si>
  <si>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</si>
  <si>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</si>
  <si>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</si>
  <si>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</si>
  <si>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</si>
  <si>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</si>
  <si>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</si>
  <si>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</si>
  <si>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</si>
  <si>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</si>
  <si>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</si>
  <si>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</si>
  <si>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</si>
  <si>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</si>
  <si>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</si>
  <si>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</si>
  <si>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</si>
  <si>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</si>
  <si>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</si>
  <si>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</si>
  <si>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</si>
  <si>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</si>
  <si>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</si>
  <si>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</si>
  <si>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</si>
  <si>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</si>
  <si>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</si>
  <si>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</si>
  <si>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</si>
  <si>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</si>
  <si>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</si>
  <si>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</si>
  <si>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</si>
  <si>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</si>
  <si>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</si>
  <si>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</si>
  <si>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</si>
  <si>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</si>
  <si>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</si>
  <si>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</si>
  <si>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</si>
  <si>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</si>
  <si>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</si>
  <si>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</si>
  <si>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</si>
  <si>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</si>
  <si>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</si>
  <si>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</si>
  <si>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</si>
  <si>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</si>
  <si>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</si>
  <si>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</si>
  <si>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</si>
  <si>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</si>
  <si>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</si>
  <si>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</si>
  <si>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</si>
  <si>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</si>
  <si>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</si>
  <si>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</si>
  <si>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</si>
  <si>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</si>
  <si>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</si>
  <si>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</si>
  <si>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</si>
  <si>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</si>
  <si>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</si>
  <si>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</si>
  <si>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</si>
  <si>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</si>
  <si>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</si>
  <si>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</si>
  <si>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</si>
  <si>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</si>
  <si>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</si>
  <si>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</si>
  <si>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</si>
  <si>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</si>
  <si>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</si>
  <si>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</si>
  <si>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</si>
  <si>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</si>
  <si>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</si>
  <si>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</si>
  <si>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</si>
  <si>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</si>
  <si>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</si>
  <si>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</si>
  <si>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</si>
  <si>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</si>
  <si>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</si>
  <si>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</si>
  <si>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</si>
  <si>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</si>
  <si>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</si>
  <si>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</si>
  <si>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</si>
  <si>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</si>
  <si>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</si>
  <si>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</si>
  <si>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</si>
  <si>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</si>
  <si>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</si>
  <si>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</si>
  <si>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</si>
  <si>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</si>
  <si>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</si>
  <si>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</si>
  <si>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</si>
  <si>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</si>
  <si>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</si>
  <si>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</si>
  <si>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S3150</t>
  </si>
  <si>
    <t>18 0 00 00000</t>
  </si>
  <si>
    <t>18 0 05 00000</t>
  </si>
  <si>
    <t>18 0 05 S3150</t>
  </si>
  <si>
    <t>Реализация мероприятий проекта "Народный бюджет"</t>
  </si>
  <si>
    <t>Приложение 4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</si>
  <si>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</si>
  <si>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</si>
  <si>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</si>
  <si>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</si>
  <si>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</si>
  <si>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</si>
  <si>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 xml:space="preserve">бюджете на 2022 год и плановый </t>
  </si>
  <si>
    <t>период 2023 и 2024 годов"</t>
  </si>
  <si>
    <t xml:space="preserve">                                                            классификации расходов на 2022 год и плановый период 2023 и 2024 годов</t>
  </si>
  <si>
    <t>2024 год</t>
  </si>
  <si>
    <t xml:space="preserve">                                                             "О районном бюджете на  2022 год </t>
  </si>
  <si>
    <t xml:space="preserve">                                                             и плановый период 2023 и 2024 годов"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</si>
  <si>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2022 год и плановый период 2023-2024 годов</t>
  </si>
  <si>
    <t xml:space="preserve">                                                                 "О районном бюджете на 2022 год и плановый </t>
  </si>
  <si>
    <t xml:space="preserve">                                                                 период 2023 и 2024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</si>
  <si>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2022 год и плановый период 2023 и 2024 годов</t>
  </si>
  <si>
    <t>"О районном бюджете на  2022 год и плановый</t>
  </si>
  <si>
    <t>на 2022 год и плановый период 2023 и 2024 годов</t>
  </si>
  <si>
    <t>Подпрограмма "Социальная реабилитация лиц, освободившихся из мест лишения свободы, и осужденных без изоляции от общества"</t>
  </si>
  <si>
    <t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t>
  </si>
  <si>
    <t>Мероприятия по социальной адаптации и реабилитации</t>
  </si>
  <si>
    <t>35 4 00 00000</t>
  </si>
  <si>
    <t>35 4 02 00000</t>
  </si>
  <si>
    <t>35 4 02 23060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</si>
  <si>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</si>
  <si>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</si>
  <si>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</si>
  <si>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47 0 02 20300</t>
  </si>
  <si>
    <t>47 0 04 S1360</t>
  </si>
  <si>
    <t>47 0 05 90030</t>
  </si>
  <si>
    <t>47 0 06 00000</t>
  </si>
  <si>
    <t>47 0 06 20300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</si>
  <si>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</si>
  <si>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L5193</t>
  </si>
  <si>
    <t>S1950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</si>
  <si>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</si>
  <si>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34 0 01 S1950</t>
  </si>
  <si>
    <t>83030</t>
  </si>
  <si>
    <t>Выплаты почетным гражданам</t>
  </si>
  <si>
    <t>Публичные нормативные выплаты гражданам несоциального характера</t>
  </si>
  <si>
    <t>50 0 04 83030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</si>
  <si>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</si>
  <si>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</si>
  <si>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</si>
  <si>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74070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</si>
  <si>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</si>
  <si>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S1410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</si>
  <si>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</si>
  <si>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30 0 05 74070</t>
  </si>
  <si>
    <t>30 0 05 S1410</t>
  </si>
  <si>
    <t>L2990</t>
  </si>
  <si>
    <t>Обустройство и восстановление воинских захоронений</t>
  </si>
  <si>
    <t>31 0 03 L2990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</si>
  <si>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</si>
  <si>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</si>
  <si>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>50 0 01 S3150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</si>
  <si>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</si>
  <si>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</si>
  <si>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L4670</t>
  </si>
  <si>
    <t>34 0 03 L4670</t>
  </si>
  <si>
    <r>
      <t xml:space="preserve">от </t>
    </r>
    <r>
      <rPr>
        <u val="single"/>
        <sz val="12"/>
        <rFont val="Times New Roman"/>
        <family val="1"/>
      </rPr>
      <t xml:space="preserve">09.12.2021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95</t>
    </r>
  </si>
  <si>
    <t>"Приложение 4</t>
  </si>
  <si>
    <t xml:space="preserve">                                                             "Приложение 5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</si>
  <si>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 xml:space="preserve">09.12.2021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</si>
  <si>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 xml:space="preserve">                                                                 "Приложение 6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</si>
  <si>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</si>
  <si>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8</t>
  </si>
  <si>
    <r>
      <t xml:space="preserve">от </t>
    </r>
    <r>
      <rPr>
        <u val="single"/>
        <sz val="14"/>
        <color indexed="8"/>
        <rFont val="Times New Roman"/>
        <family val="1"/>
      </rPr>
      <t xml:space="preserve">09.12.2021 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95</t>
    </r>
  </si>
  <si>
    <t>03170</t>
  </si>
  <si>
    <t>Основное мероприятие "Приобретение дорожно-строительной техники"</t>
  </si>
  <si>
    <t>Приобретение дорожно-строительной техники</t>
  </si>
  <si>
    <t>47 0 07 00000</t>
  </si>
  <si>
    <t>47 0 07 03170</t>
  </si>
  <si>
    <t>Контрольно-счетная комиссия Белозерского муниципального района</t>
  </si>
  <si>
    <t>Выплаты Почетным гражданам</t>
  </si>
  <si>
    <t>Осуществление переданных полномочий в области внешнего финансового контроля</t>
  </si>
  <si>
    <t>52</t>
  </si>
  <si>
    <t>62050</t>
  </si>
  <si>
    <t>Муниципальная поддержка социально ориентированных некоммерческих организаций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</si>
  <si>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</si>
  <si>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Муниципальная программа "Поддержка социально ориентированных некоммерческих организаций в Белозерском муниципальном районе" на 2022-2025 годы</t>
  </si>
  <si>
    <t>52 0 00 00000</t>
  </si>
  <si>
    <t>52 0 01 00000</t>
  </si>
  <si>
    <t>52 0 01 62050</t>
  </si>
  <si>
    <t>52 0 01 62010</t>
  </si>
  <si>
    <t>28 0 03 83030</t>
  </si>
  <si>
    <t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t>
  </si>
  <si>
    <t>Приложение 5</t>
  </si>
  <si>
    <t xml:space="preserve">                                                                  Приложение 6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</si>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</sst>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83" fontId="11" fillId="0" borderId="10" xfId="53" applyNumberFormat="1" applyFont="1" applyFill="1" applyBorder="1" applyAlignment="1">
      <alignment horizontal="center" vertical="top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176" fontId="14" fillId="34" borderId="17" xfId="53" applyNumberFormat="1" applyFont="1" applyFill="1" applyBorder="1" applyAlignment="1" applyProtection="1">
      <alignment wrapText="1"/>
      <protection hidden="1"/>
    </xf>
    <xf numFmtId="176" fontId="11" fillId="34" borderId="23" xfId="53" applyNumberFormat="1" applyFont="1" applyFill="1" applyBorder="1" applyAlignment="1" applyProtection="1">
      <alignment wrapText="1"/>
      <protection hidden="1"/>
    </xf>
    <xf numFmtId="175" fontId="11" fillId="34" borderId="23" xfId="53" applyNumberFormat="1" applyFont="1" applyFill="1" applyBorder="1" applyAlignment="1" applyProtection="1">
      <alignment wrapText="1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0" fontId="10" fillId="34" borderId="0" xfId="53" applyFont="1" applyFill="1">
      <alignment/>
      <protection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5" borderId="10" xfId="0" applyFont="1" applyFill="1" applyBorder="1" applyAlignment="1">
      <alignment vertical="top" wrapText="1"/>
    </xf>
    <xf numFmtId="176" fontId="11" fillId="34" borderId="17" xfId="53" applyNumberFormat="1" applyFont="1" applyFill="1" applyBorder="1" applyAlignment="1" applyProtection="1">
      <alignment wrapText="1"/>
      <protection hidden="1"/>
    </xf>
    <xf numFmtId="175" fontId="11" fillId="34" borderId="17" xfId="53" applyNumberFormat="1" applyFont="1" applyFill="1" applyBorder="1" applyAlignment="1" applyProtection="1">
      <alignment wrapText="1"/>
      <protection hidden="1"/>
    </xf>
    <xf numFmtId="173" fontId="11" fillId="34" borderId="23" xfId="53" applyNumberFormat="1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>
      <alignment vertical="top" wrapText="1"/>
    </xf>
    <xf numFmtId="173" fontId="11" fillId="34" borderId="18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173" fontId="11" fillId="33" borderId="18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9" borderId="10" xfId="0" applyFont="1" applyFill="1" applyBorder="1" applyAlignment="1">
      <alignment vertical="top" wrapText="1"/>
    </xf>
    <xf numFmtId="173" fontId="11" fillId="9" borderId="18" xfId="53" applyNumberFormat="1" applyFont="1" applyFill="1" applyBorder="1" applyAlignment="1" applyProtection="1">
      <alignment horizontal="center" vertical="top"/>
      <protection hidden="1"/>
    </xf>
    <xf numFmtId="174" fontId="11" fillId="9" borderId="14" xfId="53" applyNumberFormat="1" applyFont="1" applyFill="1" applyBorder="1" applyAlignment="1" applyProtection="1">
      <alignment horizontal="center" vertical="top"/>
      <protection hidden="1"/>
    </xf>
    <xf numFmtId="174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4" xfId="53" applyNumberFormat="1" applyFont="1" applyFill="1" applyBorder="1" applyAlignment="1" applyProtection="1">
      <alignment horizontal="center" vertical="top"/>
      <protection hidden="1"/>
    </xf>
    <xf numFmtId="173" fontId="11" fillId="9" borderId="10" xfId="53" applyNumberFormat="1" applyFont="1" applyFill="1" applyBorder="1" applyAlignment="1" applyProtection="1">
      <alignment horizontal="center" vertical="top"/>
      <protection hidden="1"/>
    </xf>
    <xf numFmtId="183" fontId="4" fillId="9" borderId="12" xfId="53" applyNumberFormat="1" applyFont="1" applyFill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>
      <alignment/>
    </xf>
    <xf numFmtId="49" fontId="24" fillId="35" borderId="10" xfId="0" applyNumberFormat="1" applyFont="1" applyFill="1" applyBorder="1" applyAlignment="1">
      <alignment/>
    </xf>
    <xf numFmtId="183" fontId="2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83" fontId="15" fillId="35" borderId="10" xfId="0" applyNumberFormat="1" applyFont="1" applyFill="1" applyBorder="1" applyAlignment="1">
      <alignment/>
    </xf>
    <xf numFmtId="173" fontId="19" fillId="0" borderId="29" xfId="53" applyNumberFormat="1" applyFont="1" applyFill="1" applyBorder="1" applyAlignment="1" applyProtection="1">
      <alignment horizontal="center" vertical="top"/>
      <protection hidden="1"/>
    </xf>
    <xf numFmtId="0" fontId="23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33" borderId="13" xfId="53" applyNumberFormat="1" applyFont="1" applyFill="1" applyBorder="1" applyAlignment="1" applyProtection="1">
      <alignment vertical="top" wrapText="1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37">
      <selection activeCell="A19" sqref="A19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7.25" customHeight="1">
      <c r="B1" s="394" t="s">
        <v>832</v>
      </c>
    </row>
    <row r="2" ht="15" customHeight="1">
      <c r="B2" s="34" t="s">
        <v>113</v>
      </c>
    </row>
    <row r="3" ht="17.25" customHeight="1">
      <c r="B3" s="34" t="s">
        <v>461</v>
      </c>
    </row>
    <row r="4" spans="2:4" ht="15" customHeight="1">
      <c r="B4" s="36" t="s">
        <v>106</v>
      </c>
      <c r="C4" s="11"/>
      <c r="D4" s="11"/>
    </row>
    <row r="5" spans="1:2" ht="19.5" customHeight="1">
      <c r="A5" s="35"/>
      <c r="B5" s="165" t="s">
        <v>894</v>
      </c>
    </row>
    <row r="6" spans="1:2" ht="15.75">
      <c r="A6" s="35"/>
      <c r="B6" s="37" t="s">
        <v>113</v>
      </c>
    </row>
    <row r="7" spans="1:2" ht="15.75">
      <c r="A7" s="35"/>
      <c r="B7" s="38" t="s">
        <v>114</v>
      </c>
    </row>
    <row r="8" spans="1:2" ht="15.75">
      <c r="A8" s="35"/>
      <c r="B8" s="38" t="s">
        <v>839</v>
      </c>
    </row>
    <row r="9" spans="1:5" ht="15.75">
      <c r="A9" s="35"/>
      <c r="B9" s="407" t="s">
        <v>840</v>
      </c>
      <c r="C9" s="407"/>
      <c r="D9" s="407"/>
      <c r="E9" s="407"/>
    </row>
    <row r="10" ht="15.75">
      <c r="B10" s="34" t="s">
        <v>893</v>
      </c>
    </row>
    <row r="12" ht="18.75">
      <c r="A12" s="121" t="s">
        <v>802</v>
      </c>
    </row>
    <row r="13" ht="18.75">
      <c r="A13" s="184" t="s">
        <v>841</v>
      </c>
    </row>
    <row r="14" spans="1:6" ht="18.75">
      <c r="A14" s="121"/>
      <c r="E14" s="406" t="s">
        <v>544</v>
      </c>
      <c r="F14" s="406"/>
    </row>
    <row r="15" spans="1:6" s="41" customFormat="1" ht="18" customHeight="1">
      <c r="A15" s="408" t="s">
        <v>255</v>
      </c>
      <c r="B15" s="410" t="s">
        <v>358</v>
      </c>
      <c r="C15" s="412" t="s">
        <v>359</v>
      </c>
      <c r="D15" s="414" t="s">
        <v>249</v>
      </c>
      <c r="E15" s="414"/>
      <c r="F15" s="414"/>
    </row>
    <row r="16" spans="1:6" s="41" customFormat="1" ht="15.75">
      <c r="A16" s="409"/>
      <c r="B16" s="411"/>
      <c r="C16" s="413"/>
      <c r="D16" s="1" t="s">
        <v>536</v>
      </c>
      <c r="E16" s="1" t="s">
        <v>410</v>
      </c>
      <c r="F16" s="1" t="s">
        <v>842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360</v>
      </c>
      <c r="B18" s="43" t="s">
        <v>344</v>
      </c>
      <c r="C18" s="44"/>
      <c r="D18" s="178">
        <f>SUM(D19:D25)</f>
        <v>105471.8</v>
      </c>
      <c r="E18" s="178">
        <f>SUM(E19:E25)</f>
        <v>96206.3</v>
      </c>
      <c r="F18" s="178">
        <f>SUM(F19:F25)</f>
        <v>87051.70000000001</v>
      </c>
    </row>
    <row r="19" spans="1:6" ht="51.75" customHeight="1">
      <c r="A19" s="3" t="s">
        <v>349</v>
      </c>
      <c r="B19" s="44" t="s">
        <v>344</v>
      </c>
      <c r="C19" s="44" t="s">
        <v>361</v>
      </c>
      <c r="D19" s="211">
        <f>'приложение 6'!Q420</f>
        <v>2150.5</v>
      </c>
      <c r="E19" s="211">
        <f>'приложение 6'!R420</f>
        <v>2150.5</v>
      </c>
      <c r="F19" s="211">
        <f>'приложение 6'!S420</f>
        <v>2150.5</v>
      </c>
    </row>
    <row r="20" spans="1:6" ht="63" customHeight="1">
      <c r="A20" s="3" t="s">
        <v>248</v>
      </c>
      <c r="B20" s="44" t="s">
        <v>344</v>
      </c>
      <c r="C20" s="44" t="s">
        <v>362</v>
      </c>
      <c r="D20" s="211">
        <f>'приложение 6'!Q429</f>
        <v>4189.6</v>
      </c>
      <c r="E20" s="211">
        <f>'приложение 6'!R429</f>
        <v>4292</v>
      </c>
      <c r="F20" s="211">
        <f>'приложение 6'!S429</f>
        <v>4292</v>
      </c>
    </row>
    <row r="21" spans="1:6" ht="63" customHeight="1">
      <c r="A21" s="3" t="s">
        <v>363</v>
      </c>
      <c r="B21" s="44" t="s">
        <v>344</v>
      </c>
      <c r="C21" s="44" t="s">
        <v>357</v>
      </c>
      <c r="D21" s="211">
        <f>'приложение 6'!Q17</f>
        <v>24113.500000000004</v>
      </c>
      <c r="E21" s="211">
        <f>'приложение 6'!R17</f>
        <v>24266.6</v>
      </c>
      <c r="F21" s="211">
        <f>'приложение 6'!S17</f>
        <v>24266.6</v>
      </c>
    </row>
    <row r="22" spans="1:6" ht="24" customHeight="1">
      <c r="A22" s="3" t="s">
        <v>385</v>
      </c>
      <c r="B22" s="44" t="s">
        <v>344</v>
      </c>
      <c r="C22" s="44" t="s">
        <v>346</v>
      </c>
      <c r="D22" s="211">
        <f>'приложение 6'!Q41</f>
        <v>27.5</v>
      </c>
      <c r="E22" s="211">
        <f>'приложение 6'!R41</f>
        <v>3.3</v>
      </c>
      <c r="F22" s="211">
        <f>'приложение 6'!S41</f>
        <v>2.9</v>
      </c>
    </row>
    <row r="23" spans="1:6" ht="48" customHeight="1">
      <c r="A23" s="3" t="s">
        <v>118</v>
      </c>
      <c r="B23" s="44" t="s">
        <v>344</v>
      </c>
      <c r="C23" s="44" t="s">
        <v>364</v>
      </c>
      <c r="D23" s="211">
        <f>'приложение 6'!Q479+'приложение 6'!Q745</f>
        <v>9595.000000000002</v>
      </c>
      <c r="E23" s="211">
        <f>'приложение 6'!R479+'приложение 6'!R745</f>
        <v>7457.500000000001</v>
      </c>
      <c r="F23" s="211">
        <f>'приложение 6'!S479+'приложение 6'!S745</f>
        <v>7457.500000000001</v>
      </c>
    </row>
    <row r="24" spans="1:6" ht="21.75" customHeight="1">
      <c r="A24" s="45" t="s">
        <v>117</v>
      </c>
      <c r="B24" s="44" t="s">
        <v>344</v>
      </c>
      <c r="C24" s="44" t="s">
        <v>365</v>
      </c>
      <c r="D24" s="211">
        <f>'приложение 6'!Q46</f>
        <v>500</v>
      </c>
      <c r="E24" s="211">
        <f>'приложение 6'!R46</f>
        <v>500</v>
      </c>
      <c r="F24" s="211">
        <f>'приложение 6'!S46</f>
        <v>500</v>
      </c>
    </row>
    <row r="25" spans="1:6" ht="15.75">
      <c r="A25" s="45" t="s">
        <v>317</v>
      </c>
      <c r="B25" s="44" t="s">
        <v>344</v>
      </c>
      <c r="C25" s="44" t="s">
        <v>366</v>
      </c>
      <c r="D25" s="211">
        <f>'приложение 6'!Q50+'приложение 6'!Q442+'приложение 6'!Q464+'приложение 6'!Q505+'приложение 6'!Q699</f>
        <v>64895.7</v>
      </c>
      <c r="E25" s="211">
        <f>'приложение 6'!R50+'приложение 6'!R442+'приложение 6'!R464+'приложение 6'!R505+'приложение 6'!R699</f>
        <v>57536.4</v>
      </c>
      <c r="F25" s="211">
        <f>'приложение 6'!S50+'приложение 6'!S442+'приложение 6'!S464+'приложение 6'!S505+'приложение 6'!S699</f>
        <v>48382.200000000004</v>
      </c>
    </row>
    <row r="26" spans="1:6" ht="41.25" customHeight="1">
      <c r="A26" s="42" t="s">
        <v>381</v>
      </c>
      <c r="B26" s="43" t="s">
        <v>362</v>
      </c>
      <c r="C26" s="43"/>
      <c r="D26" s="212">
        <f>SUM(D27:D28)</f>
        <v>2619.2</v>
      </c>
      <c r="E26" s="212">
        <f>SUM(E27:E28)</f>
        <v>2676.7</v>
      </c>
      <c r="F26" s="212">
        <f>SUM(F27:F28)</f>
        <v>2676.7</v>
      </c>
    </row>
    <row r="27" spans="1:6" ht="31.5" customHeight="1">
      <c r="A27" s="45" t="s">
        <v>779</v>
      </c>
      <c r="B27" s="44" t="s">
        <v>362</v>
      </c>
      <c r="C27" s="44" t="s">
        <v>338</v>
      </c>
      <c r="D27" s="211">
        <f>'приложение 6'!Q94</f>
        <v>2355.1</v>
      </c>
      <c r="E27" s="211">
        <f>'приложение 6'!R94</f>
        <v>2355.1</v>
      </c>
      <c r="F27" s="211">
        <f>'приложение 6'!S94</f>
        <v>2355.1</v>
      </c>
    </row>
    <row r="28" spans="1:6" ht="38.25" customHeight="1">
      <c r="A28" s="45" t="s">
        <v>337</v>
      </c>
      <c r="B28" s="44" t="s">
        <v>362</v>
      </c>
      <c r="C28" s="44" t="s">
        <v>341</v>
      </c>
      <c r="D28" s="211">
        <f>'приложение 6'!Q103</f>
        <v>264.1</v>
      </c>
      <c r="E28" s="211">
        <f>'приложение 6'!R103</f>
        <v>321.6</v>
      </c>
      <c r="F28" s="211">
        <f>'приложение 6'!S103</f>
        <v>321.6</v>
      </c>
    </row>
    <row r="29" spans="1:6" ht="15.75">
      <c r="A29" s="42" t="s">
        <v>367</v>
      </c>
      <c r="B29" s="43" t="s">
        <v>357</v>
      </c>
      <c r="C29" s="43"/>
      <c r="D29" s="212">
        <f>SUM(D30:D32)</f>
        <v>31361.1</v>
      </c>
      <c r="E29" s="212">
        <f>SUM(E30:E32)</f>
        <v>26619.6</v>
      </c>
      <c r="F29" s="212">
        <f>SUM(F30:F32)</f>
        <v>27069.6</v>
      </c>
    </row>
    <row r="30" spans="1:6" ht="15.75">
      <c r="A30" s="4" t="s">
        <v>108</v>
      </c>
      <c r="B30" s="44" t="s">
        <v>357</v>
      </c>
      <c r="C30" s="44" t="s">
        <v>342</v>
      </c>
      <c r="D30" s="211">
        <f>'приложение 6'!Q129</f>
        <v>3554</v>
      </c>
      <c r="E30" s="211">
        <f>'приложение 6'!R129</f>
        <v>3554</v>
      </c>
      <c r="F30" s="211">
        <f>'приложение 6'!S129</f>
        <v>3554</v>
      </c>
    </row>
    <row r="31" spans="1:6" ht="15.75">
      <c r="A31" s="45" t="s">
        <v>94</v>
      </c>
      <c r="B31" s="44" t="s">
        <v>357</v>
      </c>
      <c r="C31" s="44" t="s">
        <v>338</v>
      </c>
      <c r="D31" s="211">
        <f>'приложение 6'!Q134+'приложение 6'!Q732</f>
        <v>17129.199999999997</v>
      </c>
      <c r="E31" s="211">
        <f>'приложение 6'!R134+'приложение 6'!R732</f>
        <v>15487.699999999999</v>
      </c>
      <c r="F31" s="211">
        <f>'приложение 6'!S134+'приложение 6'!S732</f>
        <v>15937.699999999999</v>
      </c>
    </row>
    <row r="32" spans="1:6" ht="31.5">
      <c r="A32" s="3" t="s">
        <v>328</v>
      </c>
      <c r="B32" s="44" t="s">
        <v>357</v>
      </c>
      <c r="C32" s="44" t="s">
        <v>368</v>
      </c>
      <c r="D32" s="211">
        <f>'приложение 6'!Q153</f>
        <v>10677.9</v>
      </c>
      <c r="E32" s="211">
        <f>'приложение 6'!R153</f>
        <v>7577.900000000001</v>
      </c>
      <c r="F32" s="211">
        <f>'приложение 6'!S153</f>
        <v>7577.900000000001</v>
      </c>
    </row>
    <row r="33" spans="1:6" s="48" customFormat="1" ht="33" customHeight="1">
      <c r="A33" s="46" t="s">
        <v>369</v>
      </c>
      <c r="B33" s="47" t="s">
        <v>346</v>
      </c>
      <c r="C33" s="47"/>
      <c r="D33" s="180">
        <f>SUM(D34:D37)</f>
        <v>89486.59999999999</v>
      </c>
      <c r="E33" s="180">
        <f>SUM(E34:E37)</f>
        <v>212578.90000000002</v>
      </c>
      <c r="F33" s="180">
        <f>SUM(F34:F37)</f>
        <v>188893.5</v>
      </c>
    </row>
    <row r="34" spans="1:6" s="48" customFormat="1" ht="19.5" customHeight="1">
      <c r="A34" s="208" t="s">
        <v>387</v>
      </c>
      <c r="B34" s="50" t="s">
        <v>346</v>
      </c>
      <c r="C34" s="50" t="s">
        <v>344</v>
      </c>
      <c r="D34" s="181">
        <f>'приложение 6'!Q188</f>
        <v>82270.4</v>
      </c>
      <c r="E34" s="181">
        <f>'приложение 6'!R188</f>
        <v>206418.40000000002</v>
      </c>
      <c r="F34" s="181">
        <f>'приложение 6'!S188</f>
        <v>188204.80000000002</v>
      </c>
    </row>
    <row r="35" spans="1:6" s="48" customFormat="1" ht="19.5" customHeight="1">
      <c r="A35" s="49" t="s">
        <v>457</v>
      </c>
      <c r="B35" s="50" t="s">
        <v>346</v>
      </c>
      <c r="C35" s="50" t="s">
        <v>361</v>
      </c>
      <c r="D35" s="181">
        <f>'приложение 6'!Q201</f>
        <v>2228.7</v>
      </c>
      <c r="E35" s="181">
        <f>'приложение 6'!R201</f>
        <v>500</v>
      </c>
      <c r="F35" s="181">
        <f>'приложение 6'!S201</f>
        <v>0</v>
      </c>
    </row>
    <row r="36" spans="1:6" s="48" customFormat="1" ht="19.5" customHeight="1">
      <c r="A36" s="208" t="s">
        <v>38</v>
      </c>
      <c r="B36" s="50" t="s">
        <v>346</v>
      </c>
      <c r="C36" s="50" t="s">
        <v>362</v>
      </c>
      <c r="D36" s="181">
        <f>'приложение 6'!Q221</f>
        <v>296.6</v>
      </c>
      <c r="E36" s="181">
        <f>'приложение 6'!R221</f>
        <v>5296.6</v>
      </c>
      <c r="F36" s="181">
        <f>'приложение 6'!S221</f>
        <v>324.8</v>
      </c>
    </row>
    <row r="37" spans="1:6" s="48" customFormat="1" ht="33" customHeight="1">
      <c r="A37" s="207" t="s">
        <v>392</v>
      </c>
      <c r="B37" s="50" t="s">
        <v>346</v>
      </c>
      <c r="C37" s="50" t="s">
        <v>346</v>
      </c>
      <c r="D37" s="211">
        <f>'приложение 6'!Q234</f>
        <v>4690.9</v>
      </c>
      <c r="E37" s="211">
        <f>'приложение 6'!R234</f>
        <v>363.9</v>
      </c>
      <c r="F37" s="211">
        <f>'приложение 6'!S234</f>
        <v>363.9</v>
      </c>
    </row>
    <row r="38" spans="1:6" s="48" customFormat="1" ht="15.75">
      <c r="A38" s="46" t="s">
        <v>370</v>
      </c>
      <c r="B38" s="47" t="s">
        <v>364</v>
      </c>
      <c r="C38" s="47"/>
      <c r="D38" s="180">
        <f>SUM(D39:D40)</f>
        <v>9480.4</v>
      </c>
      <c r="E38" s="180">
        <f>SUM(E39:E40)</f>
        <v>570.4</v>
      </c>
      <c r="F38" s="180">
        <f>SUM(F39:F40)</f>
        <v>1070.2</v>
      </c>
    </row>
    <row r="39" spans="1:6" s="48" customFormat="1" ht="37.5" customHeight="1">
      <c r="A39" s="52" t="s">
        <v>331</v>
      </c>
      <c r="B39" s="50" t="s">
        <v>364</v>
      </c>
      <c r="C39" s="50" t="s">
        <v>362</v>
      </c>
      <c r="D39" s="211">
        <f>'приложение 6'!Q254</f>
        <v>10.4</v>
      </c>
      <c r="E39" s="211">
        <f>'приложение 6'!R254</f>
        <v>10.4</v>
      </c>
      <c r="F39" s="211">
        <f>'приложение 6'!S254</f>
        <v>10.4</v>
      </c>
    </row>
    <row r="40" spans="1:6" s="48" customFormat="1" ht="34.5" customHeight="1">
      <c r="A40" s="53" t="s">
        <v>330</v>
      </c>
      <c r="B40" s="50" t="s">
        <v>364</v>
      </c>
      <c r="C40" s="50" t="s">
        <v>346</v>
      </c>
      <c r="D40" s="211">
        <f>'приложение 6'!Q255</f>
        <v>9470</v>
      </c>
      <c r="E40" s="211">
        <f>'приложение 6'!R255</f>
        <v>560</v>
      </c>
      <c r="F40" s="211">
        <f>'приложение 6'!S255</f>
        <v>1059.8</v>
      </c>
    </row>
    <row r="41" spans="1:6" ht="15.75">
      <c r="A41" s="42" t="s">
        <v>371</v>
      </c>
      <c r="B41" s="43" t="s">
        <v>348</v>
      </c>
      <c r="C41" s="43"/>
      <c r="D41" s="212">
        <f>SUM(D42:D46)</f>
        <v>313649.60000000003</v>
      </c>
      <c r="E41" s="212">
        <f>SUM(E42:E46)</f>
        <v>313027.2</v>
      </c>
      <c r="F41" s="212">
        <f>SUM(F42:F46)</f>
        <v>316577.10000000003</v>
      </c>
    </row>
    <row r="42" spans="1:6" ht="15.75">
      <c r="A42" s="45" t="s">
        <v>122</v>
      </c>
      <c r="B42" s="44" t="s">
        <v>348</v>
      </c>
      <c r="C42" s="44" t="s">
        <v>344</v>
      </c>
      <c r="D42" s="211">
        <f>'приложение 6'!Q544</f>
        <v>85294.90000000001</v>
      </c>
      <c r="E42" s="211">
        <f>'приложение 6'!R544</f>
        <v>85073.9</v>
      </c>
      <c r="F42" s="211">
        <f>'приложение 6'!S544</f>
        <v>85223.9</v>
      </c>
    </row>
    <row r="43" spans="1:6" ht="15.75">
      <c r="A43" s="45" t="s">
        <v>326</v>
      </c>
      <c r="B43" s="44" t="s">
        <v>348</v>
      </c>
      <c r="C43" s="44" t="s">
        <v>361</v>
      </c>
      <c r="D43" s="211">
        <f>'приложение 6'!Q566</f>
        <v>195823.90000000002</v>
      </c>
      <c r="E43" s="211">
        <f>'приложение 6'!R566</f>
        <v>195547.09999999998</v>
      </c>
      <c r="F43" s="211">
        <f>'приложение 6'!S566</f>
        <v>198947</v>
      </c>
    </row>
    <row r="44" spans="1:6" ht="15.75">
      <c r="A44" s="45" t="s">
        <v>103</v>
      </c>
      <c r="B44" s="44" t="s">
        <v>348</v>
      </c>
      <c r="C44" s="44" t="s">
        <v>362</v>
      </c>
      <c r="D44" s="211">
        <f>'приложение 6'!Q616+'приложение 6'!Q272</f>
        <v>12771.3</v>
      </c>
      <c r="E44" s="211">
        <f>'приложение 6'!R616+'приложение 6'!R272</f>
        <v>12781.3</v>
      </c>
      <c r="F44" s="211">
        <f>'приложение 6'!S616+'приложение 6'!S272</f>
        <v>12781.3</v>
      </c>
    </row>
    <row r="45" spans="1:6" ht="18.75" customHeight="1">
      <c r="A45" s="45" t="s">
        <v>95</v>
      </c>
      <c r="B45" s="44" t="s">
        <v>348</v>
      </c>
      <c r="C45" s="44" t="s">
        <v>348</v>
      </c>
      <c r="D45" s="211">
        <f>'приложение 6'!Q286</f>
        <v>410</v>
      </c>
      <c r="E45" s="211">
        <f>'приложение 6'!R286</f>
        <v>370</v>
      </c>
      <c r="F45" s="211">
        <f>'приложение 6'!S286</f>
        <v>370</v>
      </c>
    </row>
    <row r="46" spans="1:6" ht="22.5" customHeight="1">
      <c r="A46" s="45" t="s">
        <v>325</v>
      </c>
      <c r="B46" s="44" t="s">
        <v>348</v>
      </c>
      <c r="C46" s="44" t="s">
        <v>338</v>
      </c>
      <c r="D46" s="211">
        <f>'приложение 6'!Q628</f>
        <v>19349.5</v>
      </c>
      <c r="E46" s="211">
        <f>'приложение 6'!R628</f>
        <v>19254.899999999998</v>
      </c>
      <c r="F46" s="211">
        <f>'приложение 6'!S628</f>
        <v>19254.899999999998</v>
      </c>
    </row>
    <row r="47" spans="1:6" ht="22.5" customHeight="1">
      <c r="A47" s="42" t="s">
        <v>384</v>
      </c>
      <c r="B47" s="43" t="s">
        <v>342</v>
      </c>
      <c r="C47" s="43"/>
      <c r="D47" s="178">
        <f>SUM(D48)</f>
        <v>36974.9</v>
      </c>
      <c r="E47" s="178">
        <f>SUM(E48)</f>
        <v>31031.1</v>
      </c>
      <c r="F47" s="178">
        <f>SUM(F48)</f>
        <v>31031.1</v>
      </c>
    </row>
    <row r="48" spans="1:6" ht="15.75">
      <c r="A48" s="45" t="s">
        <v>136</v>
      </c>
      <c r="B48" s="44" t="s">
        <v>342</v>
      </c>
      <c r="C48" s="44" t="s">
        <v>344</v>
      </c>
      <c r="D48" s="211">
        <f>'приложение 6'!Q302</f>
        <v>36974.9</v>
      </c>
      <c r="E48" s="211">
        <f>'приложение 6'!R302</f>
        <v>31031.1</v>
      </c>
      <c r="F48" s="211">
        <f>'приложение 6'!S302</f>
        <v>31031.1</v>
      </c>
    </row>
    <row r="49" spans="1:6" ht="17.25" customHeight="1">
      <c r="A49" s="42" t="s">
        <v>372</v>
      </c>
      <c r="B49" s="43" t="s">
        <v>338</v>
      </c>
      <c r="C49" s="44"/>
      <c r="D49" s="178">
        <f>D50</f>
        <v>198.5</v>
      </c>
      <c r="E49" s="178">
        <f>E50</f>
        <v>198.5</v>
      </c>
      <c r="F49" s="178">
        <f>F50</f>
        <v>198.5</v>
      </c>
    </row>
    <row r="50" spans="1:6" ht="17.25" customHeight="1">
      <c r="A50" s="45" t="s">
        <v>347</v>
      </c>
      <c r="B50" s="44" t="s">
        <v>338</v>
      </c>
      <c r="C50" s="44" t="s">
        <v>348</v>
      </c>
      <c r="D50" s="213">
        <f>'приложение 6'!Q345</f>
        <v>198.5</v>
      </c>
      <c r="E50" s="213">
        <f>'приложение 6'!R345</f>
        <v>198.5</v>
      </c>
      <c r="F50" s="213">
        <f>'приложение 6'!S345</f>
        <v>198.5</v>
      </c>
    </row>
    <row r="51" spans="1:6" ht="15.75">
      <c r="A51" s="42" t="s">
        <v>373</v>
      </c>
      <c r="B51" s="43" t="s">
        <v>354</v>
      </c>
      <c r="C51" s="43"/>
      <c r="D51" s="178">
        <f>SUM(D52:D56)</f>
        <v>13545.5</v>
      </c>
      <c r="E51" s="178">
        <f>SUM(E52:E56)</f>
        <v>13656.3</v>
      </c>
      <c r="F51" s="178">
        <f>SUM(F52:F56)</f>
        <v>13635.9</v>
      </c>
    </row>
    <row r="52" spans="1:6" ht="15.75">
      <c r="A52" s="16" t="s">
        <v>135</v>
      </c>
      <c r="B52" s="44" t="s">
        <v>354</v>
      </c>
      <c r="C52" s="44" t="s">
        <v>344</v>
      </c>
      <c r="D52" s="211">
        <f>'приложение 6'!Q351</f>
        <v>2160</v>
      </c>
      <c r="E52" s="211">
        <f>'приложение 6'!R351</f>
        <v>2160</v>
      </c>
      <c r="F52" s="211">
        <f>'приложение 6'!S351</f>
        <v>2160</v>
      </c>
    </row>
    <row r="53" spans="1:6" ht="15.75" hidden="1">
      <c r="A53" s="45" t="s">
        <v>134</v>
      </c>
      <c r="B53" s="44" t="s">
        <v>354</v>
      </c>
      <c r="C53" s="44" t="s">
        <v>361</v>
      </c>
      <c r="D53" s="211"/>
      <c r="E53" s="211"/>
      <c r="F53" s="211"/>
    </row>
    <row r="54" spans="1:6" s="48" customFormat="1" ht="21.75" customHeight="1">
      <c r="A54" s="51" t="s">
        <v>374</v>
      </c>
      <c r="B54" s="50" t="s">
        <v>354</v>
      </c>
      <c r="C54" s="50" t="s">
        <v>362</v>
      </c>
      <c r="D54" s="211">
        <f>'приложение 6'!Q356+'приложение 6'!Q454+'приложение 6'!Q738</f>
        <v>6415.1</v>
      </c>
      <c r="E54" s="211">
        <f>'приложение 6'!R356+'приложение 6'!R454+'приложение 6'!R738</f>
        <v>6510.9</v>
      </c>
      <c r="F54" s="211">
        <f>'приложение 6'!S356+'приложение 6'!S454+'приложение 6'!S738</f>
        <v>6490.5</v>
      </c>
    </row>
    <row r="55" spans="1:6" s="48" customFormat="1" ht="15.75">
      <c r="A55" s="17" t="s">
        <v>123</v>
      </c>
      <c r="B55" s="50" t="s">
        <v>354</v>
      </c>
      <c r="C55" s="50" t="s">
        <v>357</v>
      </c>
      <c r="D55" s="211">
        <f>'приложение 6'!Q691</f>
        <v>3455.4</v>
      </c>
      <c r="E55" s="211">
        <f>'приложение 6'!R691</f>
        <v>3455.4</v>
      </c>
      <c r="F55" s="211">
        <f>'приложение 6'!S691</f>
        <v>3455.4</v>
      </c>
    </row>
    <row r="56" spans="1:6" ht="15.75">
      <c r="A56" s="16" t="s">
        <v>320</v>
      </c>
      <c r="B56" s="44" t="s">
        <v>354</v>
      </c>
      <c r="C56" s="44" t="s">
        <v>364</v>
      </c>
      <c r="D56" s="211">
        <f>'приложение 6'!Q374</f>
        <v>1515</v>
      </c>
      <c r="E56" s="211">
        <f>'приложение 6'!R374</f>
        <v>1530</v>
      </c>
      <c r="F56" s="211">
        <f>'приложение 6'!S374</f>
        <v>1530</v>
      </c>
    </row>
    <row r="57" spans="1:6" ht="15.75">
      <c r="A57" s="54" t="s">
        <v>375</v>
      </c>
      <c r="B57" s="43" t="s">
        <v>365</v>
      </c>
      <c r="C57" s="43"/>
      <c r="D57" s="178">
        <f>SUM(D58:D60)</f>
        <v>15788.599999999999</v>
      </c>
      <c r="E57" s="178">
        <f>SUM(E58:E60)</f>
        <v>11918.3</v>
      </c>
      <c r="F57" s="178">
        <f>SUM(F58:F60)</f>
        <v>11918.3</v>
      </c>
    </row>
    <row r="58" spans="1:6" ht="15.75">
      <c r="A58" s="55" t="s">
        <v>376</v>
      </c>
      <c r="B58" s="44" t="s">
        <v>365</v>
      </c>
      <c r="C58" s="44" t="s">
        <v>344</v>
      </c>
      <c r="D58" s="211">
        <f>'приложение 6'!Q390</f>
        <v>15788.599999999999</v>
      </c>
      <c r="E58" s="211">
        <f>'приложение 6'!R390</f>
        <v>11918.3</v>
      </c>
      <c r="F58" s="211">
        <f>'приложение 6'!S390</f>
        <v>11918.3</v>
      </c>
    </row>
    <row r="59" spans="1:6" ht="15.75" hidden="1">
      <c r="A59" s="56" t="s">
        <v>377</v>
      </c>
      <c r="B59" s="57" t="s">
        <v>365</v>
      </c>
      <c r="C59" s="57" t="s">
        <v>361</v>
      </c>
      <c r="D59" s="211"/>
      <c r="E59" s="211"/>
      <c r="F59" s="211"/>
    </row>
    <row r="60" spans="1:6" ht="31.5" hidden="1">
      <c r="A60" s="56" t="s">
        <v>378</v>
      </c>
      <c r="B60" s="57" t="s">
        <v>365</v>
      </c>
      <c r="C60" s="57" t="s">
        <v>346</v>
      </c>
      <c r="D60" s="211"/>
      <c r="E60" s="211"/>
      <c r="F60" s="211"/>
    </row>
    <row r="61" spans="1:6" ht="31.5" hidden="1">
      <c r="A61" s="58" t="s">
        <v>379</v>
      </c>
      <c r="B61" s="59" t="s">
        <v>366</v>
      </c>
      <c r="C61" s="59"/>
      <c r="D61" s="212">
        <f>SUM(D62)</f>
        <v>0</v>
      </c>
      <c r="E61" s="212">
        <f>SUM(E62)</f>
        <v>0</v>
      </c>
      <c r="F61" s="212">
        <f>SUM(F62)</f>
        <v>0</v>
      </c>
    </row>
    <row r="62" spans="1:6" ht="31.5" hidden="1">
      <c r="A62" s="56" t="s">
        <v>778</v>
      </c>
      <c r="B62" s="57" t="s">
        <v>366</v>
      </c>
      <c r="C62" s="57" t="s">
        <v>344</v>
      </c>
      <c r="D62" s="214">
        <f>'приложение 6'!Q518</f>
        <v>0</v>
      </c>
      <c r="E62" s="214">
        <f>'приложение 6'!R518</f>
        <v>0</v>
      </c>
      <c r="F62" s="214">
        <f>'приложение 6'!S518</f>
        <v>0</v>
      </c>
    </row>
    <row r="63" spans="1:6" ht="63">
      <c r="A63" s="61" t="s">
        <v>96</v>
      </c>
      <c r="B63" s="59" t="s">
        <v>341</v>
      </c>
      <c r="C63" s="59"/>
      <c r="D63" s="179">
        <f>SUM(D64:D65)</f>
        <v>20873.2</v>
      </c>
      <c r="E63" s="179">
        <f>SUM(E64:E65)</f>
        <v>22821.6</v>
      </c>
      <c r="F63" s="179">
        <f>SUM(F64:F65)</f>
        <v>24851.300000000003</v>
      </c>
    </row>
    <row r="64" spans="1:6" ht="47.25">
      <c r="A64" s="10" t="s">
        <v>356</v>
      </c>
      <c r="B64" s="57" t="s">
        <v>341</v>
      </c>
      <c r="C64" s="57" t="s">
        <v>344</v>
      </c>
      <c r="D64" s="214">
        <f>'приложение 6'!Q526</f>
        <v>5438.1</v>
      </c>
      <c r="E64" s="214">
        <f>'приложение 6'!R526</f>
        <v>5783.4</v>
      </c>
      <c r="F64" s="214">
        <f>'приложение 6'!S526</f>
        <v>6099.9</v>
      </c>
    </row>
    <row r="65" spans="1:6" ht="15.75">
      <c r="A65" s="10" t="s">
        <v>391</v>
      </c>
      <c r="B65" s="57" t="s">
        <v>341</v>
      </c>
      <c r="C65" s="57" t="s">
        <v>361</v>
      </c>
      <c r="D65" s="214">
        <f>'приложение 6'!Q534</f>
        <v>15435.1</v>
      </c>
      <c r="E65" s="214">
        <f>'приложение 6'!R534</f>
        <v>17038.2</v>
      </c>
      <c r="F65" s="214">
        <f>'приложение 6'!S534</f>
        <v>18751.4</v>
      </c>
    </row>
    <row r="66" spans="1:6" ht="15.75">
      <c r="A66" s="42" t="s">
        <v>380</v>
      </c>
      <c r="B66" s="43"/>
      <c r="C66" s="43"/>
      <c r="D66" s="178">
        <f>D63+D61+D57+D51+D47+D49+D41+D38+D29+D26+D18+D33</f>
        <v>639449.4</v>
      </c>
      <c r="E66" s="178">
        <f>E63+E61+E57+E51+E47+E49+E41+E38+E29+E26+E18+E33</f>
        <v>731304.9</v>
      </c>
      <c r="F66" s="178">
        <f>F63+F61+F57+F51+F47+F49+F41+F38+F29+F26+F18+F33</f>
        <v>704973.9000000001</v>
      </c>
    </row>
    <row r="67" spans="1:6" ht="15.75">
      <c r="A67" s="42" t="s">
        <v>547</v>
      </c>
      <c r="B67" s="189"/>
      <c r="C67" s="189"/>
      <c r="D67" s="178" t="s">
        <v>389</v>
      </c>
      <c r="E67" s="178">
        <f>'приложение 6'!R756</f>
        <v>7300</v>
      </c>
      <c r="F67" s="178">
        <f>'приложение 6'!S756</f>
        <v>14700</v>
      </c>
    </row>
    <row r="68" spans="1:6" ht="15.75">
      <c r="A68" s="42" t="s">
        <v>548</v>
      </c>
      <c r="B68" s="189"/>
      <c r="C68" s="189"/>
      <c r="D68" s="190">
        <f>D66</f>
        <v>639449.4</v>
      </c>
      <c r="E68" s="178">
        <f>E66+E67</f>
        <v>738604.9</v>
      </c>
      <c r="F68" s="178">
        <f>F66+F67</f>
        <v>719673.9000000001</v>
      </c>
    </row>
    <row r="69" spans="1:6" ht="15.75">
      <c r="A69" s="62"/>
      <c r="F69" s="191" t="s">
        <v>310</v>
      </c>
    </row>
    <row r="70" ht="15.75">
      <c r="A70" s="62"/>
    </row>
    <row r="71" ht="18" customHeight="1">
      <c r="A71" s="62"/>
    </row>
    <row r="72" ht="15.75">
      <c r="A72" s="62"/>
    </row>
    <row r="73" ht="34.5" customHeight="1">
      <c r="A73" s="62"/>
    </row>
    <row r="74" ht="27" customHeight="1">
      <c r="A74" s="62"/>
    </row>
    <row r="75" ht="15.75">
      <c r="A75" s="62"/>
    </row>
    <row r="76" ht="15.75">
      <c r="A76" s="62"/>
    </row>
    <row r="77" ht="15.75">
      <c r="A77" s="62"/>
    </row>
    <row r="78" spans="1:6" s="60" customFormat="1" ht="15.75">
      <c r="A78" s="62"/>
      <c r="B78" s="34"/>
      <c r="C78" s="34"/>
      <c r="D78" s="35"/>
      <c r="E78" s="35"/>
      <c r="F78" s="35"/>
    </row>
    <row r="79" spans="1:6" s="60" customFormat="1" ht="30.75" customHeight="1">
      <c r="A79" s="62"/>
      <c r="B79" s="34"/>
      <c r="C79" s="34"/>
      <c r="D79" s="35"/>
      <c r="E79" s="35"/>
      <c r="F79" s="35"/>
    </row>
    <row r="80" spans="1:6" s="60" customFormat="1" ht="58.5" customHeight="1">
      <c r="A80" s="62"/>
      <c r="B80" s="34"/>
      <c r="C80" s="34"/>
      <c r="D80" s="35"/>
      <c r="E80" s="35"/>
      <c r="F80" s="35"/>
    </row>
    <row r="81" spans="1:6" s="60" customFormat="1" ht="49.5" customHeight="1">
      <c r="A81" s="62"/>
      <c r="B81" s="34"/>
      <c r="C81" s="34"/>
      <c r="D81" s="35"/>
      <c r="E81" s="35"/>
      <c r="F81" s="35"/>
    </row>
    <row r="82" spans="1:6" s="60" customFormat="1" ht="15.75">
      <c r="A82" s="62"/>
      <c r="B82" s="34"/>
      <c r="C82" s="34"/>
      <c r="D82" s="35"/>
      <c r="E82" s="35"/>
      <c r="F82" s="35"/>
    </row>
    <row r="83" ht="15" customHeight="1">
      <c r="A83" s="62"/>
    </row>
    <row r="84" spans="1:6" s="60" customFormat="1" ht="15.75">
      <c r="A84" s="62"/>
      <c r="B84" s="34"/>
      <c r="C84" s="34"/>
      <c r="D84" s="35"/>
      <c r="E84" s="35"/>
      <c r="F84" s="35"/>
    </row>
    <row r="85" spans="1:6" s="60" customFormat="1" ht="15.75">
      <c r="A85" s="33"/>
      <c r="B85" s="34"/>
      <c r="C85" s="34"/>
      <c r="D85" s="35"/>
      <c r="E85" s="35"/>
      <c r="F85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4"/>
  <sheetViews>
    <sheetView showGridLines="0" zoomScale="70" zoomScaleNormal="70" zoomScaleSheetLayoutView="100" workbookViewId="0" topLeftCell="H1">
      <selection activeCell="S38" sqref="S38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2" customWidth="1"/>
    <col min="9" max="9" width="7.8515625" style="166" hidden="1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spans="9:17" ht="15.75" customHeight="1">
      <c r="I1" s="167" t="s">
        <v>532</v>
      </c>
      <c r="P1" s="429" t="s">
        <v>920</v>
      </c>
      <c r="Q1" s="429"/>
    </row>
    <row r="2" spans="9:18" ht="15" customHeight="1">
      <c r="I2" s="167" t="s">
        <v>311</v>
      </c>
      <c r="P2" s="429" t="s">
        <v>244</v>
      </c>
      <c r="Q2" s="429"/>
      <c r="R2" s="429"/>
    </row>
    <row r="3" spans="9:18" ht="14.25" customHeight="1">
      <c r="I3" s="66" t="s">
        <v>312</v>
      </c>
      <c r="P3" s="429" t="s">
        <v>801</v>
      </c>
      <c r="Q3" s="429"/>
      <c r="R3" s="429"/>
    </row>
    <row r="4" spans="8:19" ht="15.75">
      <c r="H4" s="65"/>
      <c r="I4" s="66" t="s">
        <v>389</v>
      </c>
      <c r="J4" s="420" t="s">
        <v>895</v>
      </c>
      <c r="K4" s="420"/>
      <c r="L4" s="420"/>
      <c r="M4" s="420"/>
      <c r="N4" s="420"/>
      <c r="O4" s="420"/>
      <c r="P4" s="420"/>
      <c r="Q4" s="420"/>
      <c r="R4" s="420"/>
      <c r="S4" s="420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389</v>
      </c>
      <c r="J5" s="420" t="s">
        <v>543</v>
      </c>
      <c r="K5" s="420"/>
      <c r="L5" s="420"/>
      <c r="M5" s="420"/>
      <c r="N5" s="420"/>
      <c r="O5" s="420"/>
      <c r="P5" s="420"/>
      <c r="Q5" s="420"/>
      <c r="R5" s="420"/>
      <c r="S5" s="420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389</v>
      </c>
      <c r="J6" s="420" t="s">
        <v>843</v>
      </c>
      <c r="K6" s="420"/>
      <c r="L6" s="420"/>
      <c r="M6" s="420"/>
      <c r="N6" s="420"/>
      <c r="O6" s="420"/>
      <c r="P6" s="420"/>
      <c r="Q6" s="420"/>
      <c r="R6" s="420"/>
      <c r="S6" s="420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389</v>
      </c>
      <c r="J7" s="421" t="s">
        <v>844</v>
      </c>
      <c r="K7" s="421"/>
      <c r="L7" s="421"/>
      <c r="M7" s="421"/>
      <c r="N7" s="421"/>
      <c r="O7" s="421"/>
      <c r="P7" s="421"/>
      <c r="Q7" s="421"/>
      <c r="R7" s="421"/>
      <c r="S7" s="421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389</v>
      </c>
      <c r="I8" s="70" t="s">
        <v>389</v>
      </c>
      <c r="J8" s="422" t="s">
        <v>896</v>
      </c>
      <c r="K8" s="422"/>
      <c r="L8" s="422"/>
      <c r="M8" s="422"/>
      <c r="N8" s="422"/>
      <c r="O8" s="422"/>
      <c r="P8" s="422"/>
      <c r="Q8" s="422"/>
      <c r="R8" s="422"/>
      <c r="S8" s="422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261</v>
      </c>
      <c r="C10" s="76" t="s">
        <v>260</v>
      </c>
      <c r="D10" s="76" t="s">
        <v>259</v>
      </c>
      <c r="E10" s="76" t="s">
        <v>258</v>
      </c>
      <c r="F10" s="76" t="s">
        <v>257</v>
      </c>
      <c r="G10" s="76" t="s">
        <v>256</v>
      </c>
      <c r="H10" s="423" t="s">
        <v>845</v>
      </c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0"/>
      <c r="S11" s="430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1" t="s">
        <v>255</v>
      </c>
      <c r="I12" s="445" t="s">
        <v>254</v>
      </c>
      <c r="J12" s="445" t="s">
        <v>253</v>
      </c>
      <c r="K12" s="431" t="s">
        <v>252</v>
      </c>
      <c r="L12" s="436" t="s">
        <v>251</v>
      </c>
      <c r="M12" s="437"/>
      <c r="N12" s="437"/>
      <c r="O12" s="438"/>
      <c r="P12" s="431" t="s">
        <v>250</v>
      </c>
      <c r="Q12" s="442" t="s">
        <v>305</v>
      </c>
      <c r="R12" s="443"/>
      <c r="S12" s="444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2"/>
      <c r="I13" s="446"/>
      <c r="J13" s="446"/>
      <c r="K13" s="432"/>
      <c r="L13" s="439"/>
      <c r="M13" s="440"/>
      <c r="N13" s="440"/>
      <c r="O13" s="441"/>
      <c r="P13" s="432"/>
      <c r="Q13" s="304" t="s">
        <v>536</v>
      </c>
      <c r="R13" s="228" t="s">
        <v>410</v>
      </c>
      <c r="S13" s="228" t="s">
        <v>842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3">
        <v>5</v>
      </c>
      <c r="M14" s="434"/>
      <c r="N14" s="434"/>
      <c r="O14" s="435"/>
      <c r="P14" s="80">
        <v>6</v>
      </c>
      <c r="Q14" s="83">
        <v>7</v>
      </c>
      <c r="R14" s="270">
        <v>8</v>
      </c>
      <c r="S14" s="270">
        <v>9</v>
      </c>
    </row>
    <row r="15" spans="1:19" s="170" customFormat="1" ht="18.75" customHeight="1">
      <c r="A15" s="418">
        <v>100</v>
      </c>
      <c r="B15" s="418"/>
      <c r="C15" s="419"/>
      <c r="D15" s="419"/>
      <c r="E15" s="419"/>
      <c r="F15" s="419"/>
      <c r="G15" s="129">
        <v>120</v>
      </c>
      <c r="H15" s="130" t="s">
        <v>318</v>
      </c>
      <c r="I15" s="131">
        <v>27</v>
      </c>
      <c r="J15" s="132">
        <v>1</v>
      </c>
      <c r="K15" s="132" t="s">
        <v>389</v>
      </c>
      <c r="L15" s="133" t="s">
        <v>316</v>
      </c>
      <c r="M15" s="134" t="s">
        <v>316</v>
      </c>
      <c r="N15" s="134"/>
      <c r="O15" s="134" t="s">
        <v>316</v>
      </c>
      <c r="P15" s="131" t="s">
        <v>316</v>
      </c>
      <c r="Q15" s="193">
        <f>Q16+Q25+Q38+Q62+Q67+Q102+Q106</f>
        <v>105471.8</v>
      </c>
      <c r="R15" s="193">
        <f>R16+R25+R38+R62+R67+R102+R106</f>
        <v>96206.3</v>
      </c>
      <c r="S15" s="193">
        <f>S16+S25+S38+S62+S67+S102+S106</f>
        <v>87051.70000000001</v>
      </c>
    </row>
    <row r="16" spans="1:19" s="170" customFormat="1" ht="36" customHeight="1">
      <c r="A16" s="135"/>
      <c r="B16" s="136"/>
      <c r="C16" s="146"/>
      <c r="D16" s="143"/>
      <c r="E16" s="147"/>
      <c r="F16" s="147"/>
      <c r="G16" s="129"/>
      <c r="H16" s="130" t="s">
        <v>349</v>
      </c>
      <c r="I16" s="131">
        <v>28</v>
      </c>
      <c r="J16" s="132">
        <v>1</v>
      </c>
      <c r="K16" s="132">
        <v>2</v>
      </c>
      <c r="L16" s="176"/>
      <c r="M16" s="177"/>
      <c r="N16" s="177"/>
      <c r="O16" s="177"/>
      <c r="P16" s="131"/>
      <c r="Q16" s="283">
        <f>Q17</f>
        <v>2150.5</v>
      </c>
      <c r="R16" s="283">
        <f>R17</f>
        <v>2150.5</v>
      </c>
      <c r="S16" s="283">
        <f>S17</f>
        <v>2150.5</v>
      </c>
    </row>
    <row r="17" spans="1:19" s="170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351</v>
      </c>
      <c r="I17" s="9">
        <v>28</v>
      </c>
      <c r="J17" s="15">
        <v>1</v>
      </c>
      <c r="K17" s="15">
        <v>2</v>
      </c>
      <c r="L17" s="15" t="s">
        <v>352</v>
      </c>
      <c r="M17" s="92" t="s">
        <v>343</v>
      </c>
      <c r="N17" s="92" t="s">
        <v>353</v>
      </c>
      <c r="O17" s="92" t="s">
        <v>388</v>
      </c>
      <c r="P17" s="9" t="s">
        <v>316</v>
      </c>
      <c r="Q17" s="194">
        <f>Q18+Q23+Q21</f>
        <v>2150.5</v>
      </c>
      <c r="R17" s="194">
        <f>R18+R23</f>
        <v>2150.5</v>
      </c>
      <c r="S17" s="194">
        <f>S18+S23</f>
        <v>2150.5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488</v>
      </c>
      <c r="I18" s="9">
        <v>28</v>
      </c>
      <c r="J18" s="15">
        <v>1</v>
      </c>
      <c r="K18" s="15">
        <v>2</v>
      </c>
      <c r="L18" s="117" t="s">
        <v>352</v>
      </c>
      <c r="M18" s="118" t="s">
        <v>343</v>
      </c>
      <c r="N18" s="118" t="s">
        <v>353</v>
      </c>
      <c r="O18" s="118" t="s">
        <v>394</v>
      </c>
      <c r="P18" s="9"/>
      <c r="Q18" s="194">
        <f>SUM(Q19:Q20)</f>
        <v>1658.3</v>
      </c>
      <c r="R18" s="194">
        <f>SUM(R19:R20)</f>
        <v>1658.3</v>
      </c>
      <c r="S18" s="194">
        <f>SUM(S19:S20)</f>
        <v>1658.3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315</v>
      </c>
      <c r="I19" s="9">
        <v>28</v>
      </c>
      <c r="J19" s="15">
        <v>1</v>
      </c>
      <c r="K19" s="15">
        <v>2</v>
      </c>
      <c r="L19" s="117" t="s">
        <v>352</v>
      </c>
      <c r="M19" s="118" t="s">
        <v>343</v>
      </c>
      <c r="N19" s="118" t="s">
        <v>353</v>
      </c>
      <c r="O19" s="118" t="s">
        <v>394</v>
      </c>
      <c r="P19" s="9">
        <v>120</v>
      </c>
      <c r="Q19" s="194">
        <f>'приложение 6'!Q423</f>
        <v>1658.3</v>
      </c>
      <c r="R19" s="194">
        <f>'приложение 6'!R423</f>
        <v>1658.3</v>
      </c>
      <c r="S19" s="194">
        <f>'приложение 6'!S423</f>
        <v>1658.3</v>
      </c>
    </row>
    <row r="20" spans="1:19" ht="24.75" customHeight="1" hidden="1">
      <c r="A20" s="93"/>
      <c r="B20" s="94"/>
      <c r="C20" s="99"/>
      <c r="D20" s="97"/>
      <c r="E20" s="109"/>
      <c r="F20" s="109"/>
      <c r="G20" s="85"/>
      <c r="H20" s="10" t="str">
        <f>'приложение 6'!H424</f>
        <v>Иные закупки товаров, работ и услуг для обеспечения государственных (муниципальных) нужд</v>
      </c>
      <c r="I20" s="9">
        <f>'приложение 6'!I424</f>
        <v>28</v>
      </c>
      <c r="J20" s="15">
        <f>'приложение 6'!J424</f>
        <v>1</v>
      </c>
      <c r="K20" s="15">
        <f>'приложение 6'!K424</f>
        <v>2</v>
      </c>
      <c r="L20" s="117" t="str">
        <f>'приложение 6'!L424</f>
        <v>92</v>
      </c>
      <c r="M20" s="118" t="str">
        <f>'приложение 6'!M424</f>
        <v>0</v>
      </c>
      <c r="N20" s="118" t="str">
        <f>'приложение 6'!N424</f>
        <v>00</v>
      </c>
      <c r="O20" s="118" t="str">
        <f>'приложение 6'!O424</f>
        <v>00190</v>
      </c>
      <c r="P20" s="9">
        <f>'приложение 6'!P424</f>
        <v>240</v>
      </c>
      <c r="Q20" s="194">
        <f>'приложение 6'!Q424</f>
        <v>0</v>
      </c>
      <c r="R20" s="194">
        <f>'приложение 6'!R424</f>
        <v>0</v>
      </c>
      <c r="S20" s="194">
        <f>'приложение 6'!S424</f>
        <v>0</v>
      </c>
    </row>
    <row r="21" spans="1:19" ht="33" customHeight="1" hidden="1">
      <c r="A21" s="93"/>
      <c r="B21" s="94"/>
      <c r="C21" s="99"/>
      <c r="D21" s="97"/>
      <c r="E21" s="109"/>
      <c r="F21" s="109"/>
      <c r="G21" s="85"/>
      <c r="H21" s="10" t="str">
        <f>'приложение 6'!H425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6'!I425</f>
        <v>28</v>
      </c>
      <c r="J21" s="15">
        <f>'приложение 6'!J425</f>
        <v>1</v>
      </c>
      <c r="K21" s="15">
        <f>'приложение 6'!K425</f>
        <v>2</v>
      </c>
      <c r="L21" s="117" t="str">
        <f>'приложение 6'!L425</f>
        <v>92</v>
      </c>
      <c r="M21" s="118" t="str">
        <f>'приложение 6'!M425</f>
        <v>0</v>
      </c>
      <c r="N21" s="118" t="str">
        <f>'приложение 6'!N425</f>
        <v>00</v>
      </c>
      <c r="O21" s="118" t="str">
        <f>'приложение 6'!O425</f>
        <v>55490</v>
      </c>
      <c r="P21" s="9" t="s">
        <v>389</v>
      </c>
      <c r="Q21" s="194">
        <f>'приложение 6'!Q425</f>
        <v>0</v>
      </c>
      <c r="R21" s="194">
        <f>'приложение 6'!R425</f>
        <v>0</v>
      </c>
      <c r="S21" s="194">
        <f>'приложение 6'!S425</f>
        <v>0</v>
      </c>
    </row>
    <row r="22" spans="1:19" ht="24.75" customHeight="1" hidden="1">
      <c r="A22" s="93"/>
      <c r="B22" s="94"/>
      <c r="C22" s="99"/>
      <c r="D22" s="97"/>
      <c r="E22" s="109"/>
      <c r="F22" s="109"/>
      <c r="G22" s="85"/>
      <c r="H22" s="10" t="str">
        <f>'приложение 6'!H426</f>
        <v>Расходы на выплаты персоналу государственных (муниципальных) органов</v>
      </c>
      <c r="I22" s="9">
        <f>'приложение 6'!I426</f>
        <v>28</v>
      </c>
      <c r="J22" s="15">
        <f>'приложение 6'!J426</f>
        <v>1</v>
      </c>
      <c r="K22" s="15">
        <f>'приложение 6'!K426</f>
        <v>2</v>
      </c>
      <c r="L22" s="117" t="str">
        <f>'приложение 6'!L426</f>
        <v>92</v>
      </c>
      <c r="M22" s="118" t="str">
        <f>'приложение 6'!M426</f>
        <v>0</v>
      </c>
      <c r="N22" s="118" t="str">
        <f>'приложение 6'!N426</f>
        <v>00</v>
      </c>
      <c r="O22" s="118" t="str">
        <f>'приложение 6'!O426</f>
        <v>55490</v>
      </c>
      <c r="P22" s="9">
        <f>'приложение 6'!P426</f>
        <v>120</v>
      </c>
      <c r="Q22" s="194">
        <f>'приложение 6'!Q426</f>
        <v>0</v>
      </c>
      <c r="R22" s="194">
        <f>'приложение 6'!R426</f>
        <v>0</v>
      </c>
      <c r="S22" s="194">
        <f>'приложение 6'!S426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569</v>
      </c>
      <c r="I23" s="9">
        <v>28</v>
      </c>
      <c r="J23" s="15">
        <v>1</v>
      </c>
      <c r="K23" s="15">
        <v>2</v>
      </c>
      <c r="L23" s="117" t="s">
        <v>352</v>
      </c>
      <c r="M23" s="118" t="s">
        <v>343</v>
      </c>
      <c r="N23" s="118" t="s">
        <v>353</v>
      </c>
      <c r="O23" s="118" t="s">
        <v>568</v>
      </c>
      <c r="P23" s="9"/>
      <c r="Q23" s="194">
        <f>Q24</f>
        <v>492.2</v>
      </c>
      <c r="R23" s="194">
        <f>R24</f>
        <v>492.2</v>
      </c>
      <c r="S23" s="194">
        <f>S24</f>
        <v>492.2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315</v>
      </c>
      <c r="I24" s="9">
        <v>28</v>
      </c>
      <c r="J24" s="15">
        <v>1</v>
      </c>
      <c r="K24" s="15">
        <v>2</v>
      </c>
      <c r="L24" s="117" t="s">
        <v>352</v>
      </c>
      <c r="M24" s="118" t="s">
        <v>343</v>
      </c>
      <c r="N24" s="118" t="s">
        <v>353</v>
      </c>
      <c r="O24" s="118" t="s">
        <v>568</v>
      </c>
      <c r="P24" s="9">
        <v>120</v>
      </c>
      <c r="Q24" s="194">
        <f>'приложение 6'!Q428</f>
        <v>492.2</v>
      </c>
      <c r="R24" s="194">
        <f>'приложение 6'!R428</f>
        <v>492.2</v>
      </c>
      <c r="S24" s="194">
        <f>'приложение 6'!S428</f>
        <v>492.2</v>
      </c>
    </row>
    <row r="25" spans="1:19" s="170" customFormat="1" ht="36" customHeight="1">
      <c r="A25" s="135"/>
      <c r="B25" s="136"/>
      <c r="C25" s="146"/>
      <c r="D25" s="143"/>
      <c r="E25" s="147"/>
      <c r="F25" s="147"/>
      <c r="G25" s="129"/>
      <c r="H25" s="130" t="s">
        <v>248</v>
      </c>
      <c r="I25" s="131">
        <v>28</v>
      </c>
      <c r="J25" s="132">
        <v>1</v>
      </c>
      <c r="K25" s="132">
        <v>3</v>
      </c>
      <c r="L25" s="176"/>
      <c r="M25" s="177"/>
      <c r="N25" s="177"/>
      <c r="O25" s="177"/>
      <c r="P25" s="131"/>
      <c r="Q25" s="193">
        <f>Q26</f>
        <v>4189.6</v>
      </c>
      <c r="R25" s="193">
        <f>R26</f>
        <v>4292</v>
      </c>
      <c r="S25" s="193">
        <f>S26</f>
        <v>4292</v>
      </c>
    </row>
    <row r="26" spans="1:19" s="170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351</v>
      </c>
      <c r="I26" s="9">
        <v>28</v>
      </c>
      <c r="J26" s="15">
        <v>1</v>
      </c>
      <c r="K26" s="15">
        <v>3</v>
      </c>
      <c r="L26" s="15" t="s">
        <v>352</v>
      </c>
      <c r="M26" s="92" t="s">
        <v>343</v>
      </c>
      <c r="N26" s="92" t="s">
        <v>353</v>
      </c>
      <c r="O26" s="92" t="s">
        <v>388</v>
      </c>
      <c r="P26" s="131"/>
      <c r="Q26" s="193">
        <f>Q27+Q33+Q35+Q31</f>
        <v>4189.6</v>
      </c>
      <c r="R26" s="193">
        <f>R27+R33+R35</f>
        <v>4292</v>
      </c>
      <c r="S26" s="193">
        <f>S27+S33+S35</f>
        <v>4292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488</v>
      </c>
      <c r="I27" s="9">
        <v>28</v>
      </c>
      <c r="J27" s="15">
        <v>1</v>
      </c>
      <c r="K27" s="15">
        <v>3</v>
      </c>
      <c r="L27" s="117" t="s">
        <v>352</v>
      </c>
      <c r="M27" s="118" t="s">
        <v>343</v>
      </c>
      <c r="N27" s="118" t="s">
        <v>353</v>
      </c>
      <c r="O27" s="118" t="s">
        <v>394</v>
      </c>
      <c r="P27" s="9"/>
      <c r="Q27" s="194">
        <f>SUM(Q28:Q30)</f>
        <v>3677.6</v>
      </c>
      <c r="R27" s="194">
        <f>SUM(R28:R29)</f>
        <v>3839.1</v>
      </c>
      <c r="S27" s="194">
        <f>SUM(S28:S29)</f>
        <v>3839.1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315</v>
      </c>
      <c r="I28" s="9">
        <v>28</v>
      </c>
      <c r="J28" s="15">
        <v>1</v>
      </c>
      <c r="K28" s="15">
        <v>3</v>
      </c>
      <c r="L28" s="117" t="s">
        <v>352</v>
      </c>
      <c r="M28" s="118" t="s">
        <v>343</v>
      </c>
      <c r="N28" s="118" t="s">
        <v>353</v>
      </c>
      <c r="O28" s="118" t="s">
        <v>394</v>
      </c>
      <c r="P28" s="9">
        <v>120</v>
      </c>
      <c r="Q28" s="194">
        <f>'приложение 6'!Q432</f>
        <v>2479.1</v>
      </c>
      <c r="R28" s="194">
        <f>'приложение 6'!R432</f>
        <v>2640.6</v>
      </c>
      <c r="S28" s="194">
        <f>'приложение 6'!S432</f>
        <v>2640.6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444</v>
      </c>
      <c r="I29" s="9">
        <v>28</v>
      </c>
      <c r="J29" s="15">
        <v>1</v>
      </c>
      <c r="K29" s="15">
        <v>3</v>
      </c>
      <c r="L29" s="117" t="s">
        <v>352</v>
      </c>
      <c r="M29" s="118" t="s">
        <v>343</v>
      </c>
      <c r="N29" s="118" t="s">
        <v>353</v>
      </c>
      <c r="O29" s="118" t="s">
        <v>394</v>
      </c>
      <c r="P29" s="9">
        <v>240</v>
      </c>
      <c r="Q29" s="194">
        <f>'приложение 6'!Q433</f>
        <v>1198.5</v>
      </c>
      <c r="R29" s="194">
        <f>'приложение 6'!R433</f>
        <v>1198.5</v>
      </c>
      <c r="S29" s="194">
        <f>'приложение 6'!S433</f>
        <v>1198.5</v>
      </c>
    </row>
    <row r="30" spans="1:19" ht="23.25" customHeight="1" hidden="1">
      <c r="A30" s="93"/>
      <c r="B30" s="94"/>
      <c r="C30" s="99"/>
      <c r="D30" s="97"/>
      <c r="E30" s="109"/>
      <c r="F30" s="109"/>
      <c r="G30" s="85"/>
      <c r="H30" s="10" t="str">
        <f>'приложение 6'!H434</f>
        <v>Уплата налогов, сборов и иных платежей</v>
      </c>
      <c r="I30" s="9">
        <f>'приложение 6'!I434</f>
        <v>28</v>
      </c>
      <c r="J30" s="15">
        <f>'приложение 6'!J434</f>
        <v>1</v>
      </c>
      <c r="K30" s="15">
        <f>'приложение 6'!K434</f>
        <v>3</v>
      </c>
      <c r="L30" s="117" t="str">
        <f>'приложение 6'!L434</f>
        <v>92</v>
      </c>
      <c r="M30" s="118" t="str">
        <f>'приложение 6'!M434</f>
        <v>0</v>
      </c>
      <c r="N30" s="118" t="str">
        <f>'приложение 6'!N434</f>
        <v>00</v>
      </c>
      <c r="O30" s="118" t="str">
        <f>'приложение 6'!O434</f>
        <v>00190</v>
      </c>
      <c r="P30" s="9">
        <f>'приложение 6'!P434</f>
        <v>850</v>
      </c>
      <c r="Q30" s="194">
        <f>'приложение 6'!Q434</f>
        <v>0</v>
      </c>
      <c r="R30" s="194">
        <f>'приложение 6'!R434</f>
        <v>0</v>
      </c>
      <c r="S30" s="194">
        <f>'приложение 6'!S434</f>
        <v>0</v>
      </c>
    </row>
    <row r="31" spans="1:19" ht="35.25" customHeight="1" hidden="1">
      <c r="A31" s="93"/>
      <c r="B31" s="94"/>
      <c r="C31" s="99"/>
      <c r="D31" s="97"/>
      <c r="E31" s="109"/>
      <c r="F31" s="109"/>
      <c r="G31" s="85"/>
      <c r="H31" s="10" t="str">
        <f>'приложение 6'!H435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6'!I435</f>
        <v>28</v>
      </c>
      <c r="J31" s="15">
        <f>'приложение 6'!J435</f>
        <v>1</v>
      </c>
      <c r="K31" s="15">
        <f>'приложение 6'!K435</f>
        <v>3</v>
      </c>
      <c r="L31" s="117" t="str">
        <f>'приложение 6'!L435</f>
        <v>92</v>
      </c>
      <c r="M31" s="118" t="str">
        <f>'приложение 6'!M435</f>
        <v>0</v>
      </c>
      <c r="N31" s="118" t="str">
        <f>'приложение 6'!N435</f>
        <v>00</v>
      </c>
      <c r="O31" s="118" t="str">
        <f>'приложение 6'!O435</f>
        <v>55490</v>
      </c>
      <c r="P31" s="9" t="s">
        <v>389</v>
      </c>
      <c r="Q31" s="194">
        <f>'приложение 6'!Q435</f>
        <v>0</v>
      </c>
      <c r="R31" s="196">
        <f>'приложение 6'!R435</f>
        <v>0</v>
      </c>
      <c r="S31" s="196">
        <f>'приложение 6'!S435</f>
        <v>0</v>
      </c>
    </row>
    <row r="32" spans="1:19" ht="23.25" customHeight="1" hidden="1">
      <c r="A32" s="93"/>
      <c r="B32" s="94"/>
      <c r="C32" s="99"/>
      <c r="D32" s="97"/>
      <c r="E32" s="109"/>
      <c r="F32" s="109"/>
      <c r="G32" s="85"/>
      <c r="H32" s="10" t="str">
        <f>'приложение 6'!H436</f>
        <v>Расходы на выплаты персоналу государственных (муниципальных) органов</v>
      </c>
      <c r="I32" s="9">
        <f>'приложение 6'!I436</f>
        <v>28</v>
      </c>
      <c r="J32" s="15">
        <f>'приложение 6'!J436</f>
        <v>1</v>
      </c>
      <c r="K32" s="15">
        <f>'приложение 6'!K436</f>
        <v>3</v>
      </c>
      <c r="L32" s="117" t="str">
        <f>'приложение 6'!L436</f>
        <v>92</v>
      </c>
      <c r="M32" s="118" t="str">
        <f>'приложение 6'!M436</f>
        <v>0</v>
      </c>
      <c r="N32" s="118" t="str">
        <f>'приложение 6'!N436</f>
        <v>00</v>
      </c>
      <c r="O32" s="118" t="str">
        <f>'приложение 6'!O436</f>
        <v>55490</v>
      </c>
      <c r="P32" s="9">
        <f>'приложение 6'!P436</f>
        <v>120</v>
      </c>
      <c r="Q32" s="194">
        <f>'приложение 6'!Q436</f>
        <v>0</v>
      </c>
      <c r="R32" s="196">
        <f>'приложение 6'!R436</f>
        <v>0</v>
      </c>
      <c r="S32" s="196">
        <f>'приложение 6'!S436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569</v>
      </c>
      <c r="I33" s="9">
        <v>28</v>
      </c>
      <c r="J33" s="15">
        <v>1</v>
      </c>
      <c r="K33" s="15">
        <v>3</v>
      </c>
      <c r="L33" s="117" t="s">
        <v>352</v>
      </c>
      <c r="M33" s="118" t="s">
        <v>343</v>
      </c>
      <c r="N33" s="118" t="s">
        <v>353</v>
      </c>
      <c r="O33" s="118" t="s">
        <v>568</v>
      </c>
      <c r="P33" s="9"/>
      <c r="Q33" s="194">
        <f>Q34</f>
        <v>452.9</v>
      </c>
      <c r="R33" s="196">
        <f>R34</f>
        <v>452.9</v>
      </c>
      <c r="S33" s="196">
        <f>S34</f>
        <v>452.9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315</v>
      </c>
      <c r="I34" s="9">
        <v>28</v>
      </c>
      <c r="J34" s="15">
        <v>1</v>
      </c>
      <c r="K34" s="15">
        <v>3</v>
      </c>
      <c r="L34" s="117" t="s">
        <v>352</v>
      </c>
      <c r="M34" s="118" t="s">
        <v>343</v>
      </c>
      <c r="N34" s="118" t="s">
        <v>353</v>
      </c>
      <c r="O34" s="118" t="s">
        <v>568</v>
      </c>
      <c r="P34" s="9">
        <v>120</v>
      </c>
      <c r="Q34" s="194">
        <f>'приложение 6'!Q438</f>
        <v>452.9</v>
      </c>
      <c r="R34" s="194">
        <f>'приложение 6'!R438</f>
        <v>452.9</v>
      </c>
      <c r="S34" s="194">
        <f>'приложение 6'!S438</f>
        <v>452.9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2" t="s">
        <v>529</v>
      </c>
      <c r="I35" s="9">
        <v>28</v>
      </c>
      <c r="J35" s="15">
        <v>1</v>
      </c>
      <c r="K35" s="15">
        <v>3</v>
      </c>
      <c r="L35" s="117" t="s">
        <v>352</v>
      </c>
      <c r="M35" s="118" t="s">
        <v>343</v>
      </c>
      <c r="N35" s="118" t="s">
        <v>353</v>
      </c>
      <c r="O35" s="118" t="s">
        <v>4</v>
      </c>
      <c r="P35" s="5"/>
      <c r="Q35" s="196">
        <f>SUM(Q36:Q37)</f>
        <v>59.099999999999994</v>
      </c>
      <c r="R35" s="196">
        <f>SUM(R36:R37)</f>
        <v>0</v>
      </c>
      <c r="S35" s="196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315</v>
      </c>
      <c r="I36" s="9">
        <v>28</v>
      </c>
      <c r="J36" s="15">
        <v>1</v>
      </c>
      <c r="K36" s="15">
        <v>3</v>
      </c>
      <c r="L36" s="117" t="s">
        <v>352</v>
      </c>
      <c r="M36" s="118" t="s">
        <v>343</v>
      </c>
      <c r="N36" s="118" t="s">
        <v>353</v>
      </c>
      <c r="O36" s="118" t="s">
        <v>4</v>
      </c>
      <c r="P36" s="5">
        <v>120</v>
      </c>
      <c r="Q36" s="196">
        <f>'приложение 6'!Q440</f>
        <v>59.099999999999994</v>
      </c>
      <c r="R36" s="196">
        <v>0</v>
      </c>
      <c r="S36" s="196">
        <v>0</v>
      </c>
    </row>
    <row r="37" spans="1:19" ht="23.25" customHeight="1" hidden="1">
      <c r="A37" s="93"/>
      <c r="B37" s="94"/>
      <c r="C37" s="99"/>
      <c r="D37" s="97"/>
      <c r="E37" s="109"/>
      <c r="F37" s="109"/>
      <c r="G37" s="85"/>
      <c r="H37" s="10" t="s">
        <v>444</v>
      </c>
      <c r="I37" s="9">
        <v>28</v>
      </c>
      <c r="J37" s="15">
        <v>1</v>
      </c>
      <c r="K37" s="15">
        <v>3</v>
      </c>
      <c r="L37" s="117" t="s">
        <v>352</v>
      </c>
      <c r="M37" s="118" t="s">
        <v>343</v>
      </c>
      <c r="N37" s="118" t="s">
        <v>353</v>
      </c>
      <c r="O37" s="118" t="s">
        <v>4</v>
      </c>
      <c r="P37" s="5">
        <v>240</v>
      </c>
      <c r="Q37" s="196">
        <f>'приложение 6'!Q441</f>
        <v>0</v>
      </c>
      <c r="R37" s="196">
        <v>0</v>
      </c>
      <c r="S37" s="196">
        <v>0</v>
      </c>
    </row>
    <row r="38" spans="1:19" s="170" customFormat="1" ht="45" customHeight="1">
      <c r="A38" s="135"/>
      <c r="B38" s="136"/>
      <c r="C38" s="418">
        <v>104</v>
      </c>
      <c r="D38" s="419"/>
      <c r="E38" s="419"/>
      <c r="F38" s="419"/>
      <c r="G38" s="129">
        <v>120</v>
      </c>
      <c r="H38" s="130" t="s">
        <v>247</v>
      </c>
      <c r="I38" s="131">
        <v>27</v>
      </c>
      <c r="J38" s="132">
        <v>1</v>
      </c>
      <c r="K38" s="132">
        <v>4</v>
      </c>
      <c r="L38" s="133" t="s">
        <v>316</v>
      </c>
      <c r="M38" s="134" t="s">
        <v>316</v>
      </c>
      <c r="N38" s="134" t="s">
        <v>389</v>
      </c>
      <c r="O38" s="134" t="s">
        <v>316</v>
      </c>
      <c r="P38" s="131" t="s">
        <v>316</v>
      </c>
      <c r="Q38" s="193">
        <f aca="true" t="shared" si="0" ref="Q38:S39">Q39</f>
        <v>24113.500000000004</v>
      </c>
      <c r="R38" s="193">
        <f t="shared" si="0"/>
        <v>24266.6</v>
      </c>
      <c r="S38" s="193">
        <f t="shared" si="0"/>
        <v>24266.6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51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353</v>
      </c>
      <c r="O39" s="92" t="s">
        <v>388</v>
      </c>
      <c r="P39" s="9"/>
      <c r="Q39" s="194">
        <f t="shared" si="0"/>
        <v>24113.500000000004</v>
      </c>
      <c r="R39" s="194">
        <f t="shared" si="0"/>
        <v>24266.6</v>
      </c>
      <c r="S39" s="194">
        <f t="shared" si="0"/>
        <v>24266.6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52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388</v>
      </c>
      <c r="P40" s="9"/>
      <c r="Q40" s="194">
        <f>Q41+Q48+Q50+Q53+Q55+Q58+Q60+Q46</f>
        <v>24113.500000000004</v>
      </c>
      <c r="R40" s="194">
        <f>R41+R48+R50+R53+R55+R58+R60+R46</f>
        <v>24266.6</v>
      </c>
      <c r="S40" s="194">
        <f>S41+S48+S50+S53+S55+S58+S60+S46</f>
        <v>24266.6</v>
      </c>
    </row>
    <row r="41" spans="1:19" ht="29.25" customHeight="1">
      <c r="A41" s="95"/>
      <c r="B41" s="94"/>
      <c r="C41" s="93"/>
      <c r="D41" s="424">
        <v>20000</v>
      </c>
      <c r="E41" s="425"/>
      <c r="F41" s="425"/>
      <c r="G41" s="85">
        <v>120</v>
      </c>
      <c r="H41" s="10" t="s">
        <v>98</v>
      </c>
      <c r="I41" s="9">
        <v>27</v>
      </c>
      <c r="J41" s="15">
        <v>1</v>
      </c>
      <c r="K41" s="15">
        <v>4</v>
      </c>
      <c r="L41" s="15">
        <v>50</v>
      </c>
      <c r="M41" s="92" t="s">
        <v>343</v>
      </c>
      <c r="N41" s="92" t="s">
        <v>344</v>
      </c>
      <c r="O41" s="92" t="s">
        <v>394</v>
      </c>
      <c r="P41" s="9" t="s">
        <v>316</v>
      </c>
      <c r="Q41" s="194">
        <f>SUM(Q42:Q45)</f>
        <v>18030.300000000003</v>
      </c>
      <c r="R41" s="194">
        <f>SUM(R42:R45)</f>
        <v>19938.2</v>
      </c>
      <c r="S41" s="194">
        <f>SUM(S42:S45)</f>
        <v>19938.2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315</v>
      </c>
      <c r="I42" s="5">
        <v>27</v>
      </c>
      <c r="J42" s="15">
        <v>1</v>
      </c>
      <c r="K42" s="15">
        <v>4</v>
      </c>
      <c r="L42" s="15">
        <v>50</v>
      </c>
      <c r="M42" s="92" t="s">
        <v>343</v>
      </c>
      <c r="N42" s="92" t="s">
        <v>344</v>
      </c>
      <c r="O42" s="92" t="s">
        <v>394</v>
      </c>
      <c r="P42" s="9">
        <v>120</v>
      </c>
      <c r="Q42" s="194">
        <f>'приложение 6'!Q21</f>
        <v>15374.800000000001</v>
      </c>
      <c r="R42" s="194">
        <f>'приложение 6'!R21</f>
        <v>15455.7</v>
      </c>
      <c r="S42" s="194">
        <f>'приложение 6'!S21</f>
        <v>15455.7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444</v>
      </c>
      <c r="I43" s="7">
        <v>27</v>
      </c>
      <c r="J43" s="15">
        <v>1</v>
      </c>
      <c r="K43" s="15">
        <v>4</v>
      </c>
      <c r="L43" s="15">
        <v>50</v>
      </c>
      <c r="M43" s="92" t="s">
        <v>343</v>
      </c>
      <c r="N43" s="92" t="s">
        <v>344</v>
      </c>
      <c r="O43" s="92" t="s">
        <v>394</v>
      </c>
      <c r="P43" s="5">
        <v>240</v>
      </c>
      <c r="Q43" s="194">
        <f>'приложение 6'!Q22</f>
        <v>1805.5</v>
      </c>
      <c r="R43" s="194">
        <f>'приложение 6'!R22</f>
        <v>3632.5</v>
      </c>
      <c r="S43" s="194">
        <f>'приложение 6'!S22</f>
        <v>3632.5</v>
      </c>
    </row>
    <row r="44" spans="1:19" ht="26.25" customHeight="1" hidden="1">
      <c r="A44" s="95"/>
      <c r="B44" s="94"/>
      <c r="C44" s="102"/>
      <c r="D44" s="103"/>
      <c r="E44" s="100"/>
      <c r="F44" s="100"/>
      <c r="G44" s="85"/>
      <c r="H44" s="4" t="str">
        <f>'приложение 6'!H23</f>
        <v>Социальные выплаты гражданам, кроме публичных нормативных социальных выплат</v>
      </c>
      <c r="I44" s="7">
        <f>'приложение 6'!I23</f>
        <v>27</v>
      </c>
      <c r="J44" s="15">
        <f>'приложение 6'!J23</f>
        <v>1</v>
      </c>
      <c r="K44" s="15">
        <f>'приложение 6'!K23</f>
        <v>4</v>
      </c>
      <c r="L44" s="15">
        <f>'приложение 6'!L23</f>
        <v>50</v>
      </c>
      <c r="M44" s="92" t="str">
        <f>'приложение 6'!M23</f>
        <v>0</v>
      </c>
      <c r="N44" s="92" t="str">
        <f>'приложение 6'!N23</f>
        <v>01</v>
      </c>
      <c r="O44" s="92" t="str">
        <f>'приложение 6'!O23</f>
        <v>00190</v>
      </c>
      <c r="P44" s="5">
        <f>'приложение 6'!P23</f>
        <v>320</v>
      </c>
      <c r="Q44" s="194">
        <f>'приложение 6'!Q23</f>
        <v>0</v>
      </c>
      <c r="R44" s="194">
        <f>'приложение 6'!R23</f>
        <v>0</v>
      </c>
      <c r="S44" s="194">
        <f>'приложение 6'!S23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445</v>
      </c>
      <c r="I45" s="7">
        <v>27</v>
      </c>
      <c r="J45" s="15">
        <v>1</v>
      </c>
      <c r="K45" s="15">
        <v>4</v>
      </c>
      <c r="L45" s="15">
        <v>50</v>
      </c>
      <c r="M45" s="92" t="s">
        <v>343</v>
      </c>
      <c r="N45" s="92" t="s">
        <v>344</v>
      </c>
      <c r="O45" s="92" t="s">
        <v>394</v>
      </c>
      <c r="P45" s="5">
        <v>850</v>
      </c>
      <c r="Q45" s="194">
        <f>'приложение 6'!Q24</f>
        <v>850</v>
      </c>
      <c r="R45" s="194">
        <f>'приложение 6'!R24</f>
        <v>850</v>
      </c>
      <c r="S45" s="194">
        <f>'приложение 6'!S24</f>
        <v>850</v>
      </c>
    </row>
    <row r="46" spans="1:19" ht="38.25" customHeight="1" hidden="1">
      <c r="A46" s="95"/>
      <c r="B46" s="94"/>
      <c r="C46" s="102"/>
      <c r="D46" s="103"/>
      <c r="E46" s="100"/>
      <c r="F46" s="100"/>
      <c r="G46" s="85"/>
      <c r="H46" s="104" t="str">
        <f>'приложение 6'!H25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6'!I25</f>
        <v>27</v>
      </c>
      <c r="J46" s="15">
        <f>'приложение 6'!J25</f>
        <v>1</v>
      </c>
      <c r="K46" s="15">
        <f>'приложение 6'!K25</f>
        <v>4</v>
      </c>
      <c r="L46" s="15">
        <f>'приложение 6'!L25</f>
        <v>50</v>
      </c>
      <c r="M46" s="92" t="str">
        <f>'приложение 6'!M25</f>
        <v>0</v>
      </c>
      <c r="N46" s="92" t="str">
        <f>'приложение 6'!N25</f>
        <v>01</v>
      </c>
      <c r="O46" s="92" t="str">
        <f>'приложение 6'!O25</f>
        <v>55490</v>
      </c>
      <c r="P46" s="9" t="s">
        <v>389</v>
      </c>
      <c r="Q46" s="194">
        <f>'приложение 6'!Q25</f>
        <v>0</v>
      </c>
      <c r="R46" s="194">
        <f>'приложение 6'!R25</f>
        <v>0</v>
      </c>
      <c r="S46" s="194">
        <f>'приложение 6'!S25</f>
        <v>0</v>
      </c>
    </row>
    <row r="47" spans="1:19" ht="20.25" customHeight="1" hidden="1">
      <c r="A47" s="95"/>
      <c r="B47" s="94"/>
      <c r="C47" s="102"/>
      <c r="D47" s="103"/>
      <c r="E47" s="100"/>
      <c r="F47" s="100"/>
      <c r="G47" s="85"/>
      <c r="H47" s="104" t="str">
        <f>'приложение 6'!H26</f>
        <v>Расходы на выплаты персоналу государственных (муниципальных) органов</v>
      </c>
      <c r="I47" s="12">
        <f>'приложение 6'!I26</f>
        <v>27</v>
      </c>
      <c r="J47" s="15">
        <f>'приложение 6'!J26</f>
        <v>1</v>
      </c>
      <c r="K47" s="15">
        <f>'приложение 6'!K26</f>
        <v>4</v>
      </c>
      <c r="L47" s="15">
        <f>'приложение 6'!L26</f>
        <v>50</v>
      </c>
      <c r="M47" s="92" t="str">
        <f>'приложение 6'!M26</f>
        <v>0</v>
      </c>
      <c r="N47" s="92" t="str">
        <f>'приложение 6'!N26</f>
        <v>01</v>
      </c>
      <c r="O47" s="92" t="str">
        <f>'приложение 6'!O26</f>
        <v>55490</v>
      </c>
      <c r="P47" s="9">
        <f>'приложение 6'!P26</f>
        <v>120</v>
      </c>
      <c r="Q47" s="194">
        <f>'приложение 6'!Q26</f>
        <v>0</v>
      </c>
      <c r="R47" s="194">
        <f>'приложение 6'!R26</f>
        <v>0</v>
      </c>
      <c r="S47" s="194">
        <f>'приложение 6'!S26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569</v>
      </c>
      <c r="I48" s="12">
        <v>27</v>
      </c>
      <c r="J48" s="15">
        <v>1</v>
      </c>
      <c r="K48" s="15">
        <v>4</v>
      </c>
      <c r="L48" s="15">
        <v>50</v>
      </c>
      <c r="M48" s="92" t="s">
        <v>343</v>
      </c>
      <c r="N48" s="92" t="s">
        <v>344</v>
      </c>
      <c r="O48" s="92" t="s">
        <v>568</v>
      </c>
      <c r="P48" s="9"/>
      <c r="Q48" s="194">
        <f>Q49</f>
        <v>4328.4</v>
      </c>
      <c r="R48" s="194">
        <f>R49</f>
        <v>4328.4</v>
      </c>
      <c r="S48" s="194">
        <f>S49</f>
        <v>4328.4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315</v>
      </c>
      <c r="I49" s="12">
        <v>27</v>
      </c>
      <c r="J49" s="15">
        <v>1</v>
      </c>
      <c r="K49" s="15">
        <v>4</v>
      </c>
      <c r="L49" s="15">
        <v>50</v>
      </c>
      <c r="M49" s="92" t="s">
        <v>343</v>
      </c>
      <c r="N49" s="92" t="s">
        <v>344</v>
      </c>
      <c r="O49" s="92" t="s">
        <v>568</v>
      </c>
      <c r="P49" s="9">
        <v>120</v>
      </c>
      <c r="Q49" s="194">
        <f>'приложение 6'!Q28</f>
        <v>4328.4</v>
      </c>
      <c r="R49" s="194">
        <f>'приложение 6'!R28</f>
        <v>4328.4</v>
      </c>
      <c r="S49" s="194">
        <f>'приложение 6'!S28</f>
        <v>4328.4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566</v>
      </c>
      <c r="I50" s="9">
        <v>27</v>
      </c>
      <c r="J50" s="15">
        <v>1</v>
      </c>
      <c r="K50" s="15">
        <v>4</v>
      </c>
      <c r="L50" s="15">
        <v>50</v>
      </c>
      <c r="M50" s="92" t="s">
        <v>343</v>
      </c>
      <c r="N50" s="92" t="s">
        <v>344</v>
      </c>
      <c r="O50" s="92" t="s">
        <v>565</v>
      </c>
      <c r="P50" s="9"/>
      <c r="Q50" s="194">
        <f>SUM(Q51:Q52)</f>
        <v>955.6</v>
      </c>
      <c r="R50" s="194">
        <f>SUM(R51:R52)</f>
        <v>0</v>
      </c>
      <c r="S50" s="194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315</v>
      </c>
      <c r="I51" s="9">
        <v>27</v>
      </c>
      <c r="J51" s="15">
        <v>1</v>
      </c>
      <c r="K51" s="15">
        <v>4</v>
      </c>
      <c r="L51" s="15">
        <v>50</v>
      </c>
      <c r="M51" s="92" t="s">
        <v>343</v>
      </c>
      <c r="N51" s="92" t="s">
        <v>344</v>
      </c>
      <c r="O51" s="92" t="s">
        <v>565</v>
      </c>
      <c r="P51" s="9">
        <v>120</v>
      </c>
      <c r="Q51" s="194">
        <f>'приложение 6'!Q30</f>
        <v>915.6</v>
      </c>
      <c r="R51" s="194">
        <v>0</v>
      </c>
      <c r="S51" s="194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444</v>
      </c>
      <c r="I52" s="9">
        <v>27</v>
      </c>
      <c r="J52" s="15">
        <v>1</v>
      </c>
      <c r="K52" s="15">
        <v>4</v>
      </c>
      <c r="L52" s="15">
        <v>50</v>
      </c>
      <c r="M52" s="92" t="s">
        <v>343</v>
      </c>
      <c r="N52" s="92" t="s">
        <v>344</v>
      </c>
      <c r="O52" s="92" t="s">
        <v>565</v>
      </c>
      <c r="P52" s="9">
        <v>240</v>
      </c>
      <c r="Q52" s="194">
        <f>'приложение 6'!Q31</f>
        <v>40</v>
      </c>
      <c r="R52" s="194">
        <v>0</v>
      </c>
      <c r="S52" s="194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343</v>
      </c>
      <c r="N53" s="92" t="s">
        <v>344</v>
      </c>
      <c r="O53" s="92" t="s">
        <v>567</v>
      </c>
      <c r="P53" s="9"/>
      <c r="Q53" s="194">
        <f>Q54</f>
        <v>100.9</v>
      </c>
      <c r="R53" s="194">
        <v>0</v>
      </c>
      <c r="S53" s="194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315</v>
      </c>
      <c r="I54" s="9">
        <v>27</v>
      </c>
      <c r="J54" s="15">
        <v>1</v>
      </c>
      <c r="K54" s="15">
        <v>4</v>
      </c>
      <c r="L54" s="15">
        <v>50</v>
      </c>
      <c r="M54" s="92" t="s">
        <v>343</v>
      </c>
      <c r="N54" s="92" t="s">
        <v>344</v>
      </c>
      <c r="O54" s="92" t="s">
        <v>567</v>
      </c>
      <c r="P54" s="9">
        <v>120</v>
      </c>
      <c r="Q54" s="194">
        <f>'приложение 6'!Q33</f>
        <v>100.9</v>
      </c>
      <c r="R54" s="194">
        <v>0</v>
      </c>
      <c r="S54" s="194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806</v>
      </c>
      <c r="I55" s="9">
        <v>27</v>
      </c>
      <c r="J55" s="15">
        <v>1</v>
      </c>
      <c r="K55" s="15">
        <v>4</v>
      </c>
      <c r="L55" s="15">
        <v>50</v>
      </c>
      <c r="M55" s="92" t="s">
        <v>343</v>
      </c>
      <c r="N55" s="92" t="s">
        <v>344</v>
      </c>
      <c r="O55" s="92" t="s">
        <v>465</v>
      </c>
      <c r="P55" s="9"/>
      <c r="Q55" s="194">
        <f>SUM(Q56:Q57)</f>
        <v>497.09999999999997</v>
      </c>
      <c r="R55" s="194">
        <f>SUM(R56:R57)</f>
        <v>0</v>
      </c>
      <c r="S55" s="194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315</v>
      </c>
      <c r="I56" s="9">
        <v>27</v>
      </c>
      <c r="J56" s="15">
        <v>1</v>
      </c>
      <c r="K56" s="15">
        <v>4</v>
      </c>
      <c r="L56" s="15">
        <v>50</v>
      </c>
      <c r="M56" s="92" t="s">
        <v>343</v>
      </c>
      <c r="N56" s="92" t="s">
        <v>344</v>
      </c>
      <c r="O56" s="92" t="s">
        <v>465</v>
      </c>
      <c r="P56" s="9">
        <v>120</v>
      </c>
      <c r="Q56" s="194">
        <f>'приложение 6'!Q35</f>
        <v>491.09999999999997</v>
      </c>
      <c r="R56" s="194">
        <v>0</v>
      </c>
      <c r="S56" s="194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444</v>
      </c>
      <c r="I57" s="9">
        <v>27</v>
      </c>
      <c r="J57" s="15">
        <v>1</v>
      </c>
      <c r="K57" s="15">
        <v>4</v>
      </c>
      <c r="L57" s="15">
        <v>50</v>
      </c>
      <c r="M57" s="92" t="s">
        <v>343</v>
      </c>
      <c r="N57" s="92" t="s">
        <v>344</v>
      </c>
      <c r="O57" s="92" t="s">
        <v>465</v>
      </c>
      <c r="P57" s="9">
        <v>240</v>
      </c>
      <c r="Q57" s="194">
        <f>'приложение 6'!Q36</f>
        <v>6</v>
      </c>
      <c r="R57" s="195">
        <v>0</v>
      </c>
      <c r="S57" s="195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478</v>
      </c>
      <c r="I58" s="9">
        <v>27</v>
      </c>
      <c r="J58" s="15">
        <v>1</v>
      </c>
      <c r="K58" s="15">
        <v>4</v>
      </c>
      <c r="L58" s="15">
        <v>50</v>
      </c>
      <c r="M58" s="92" t="s">
        <v>343</v>
      </c>
      <c r="N58" s="92" t="s">
        <v>344</v>
      </c>
      <c r="O58" s="92" t="s">
        <v>466</v>
      </c>
      <c r="P58" s="9"/>
      <c r="Q58" s="194">
        <f>Q59</f>
        <v>201.20000000000002</v>
      </c>
      <c r="R58" s="194">
        <f>R59</f>
        <v>0</v>
      </c>
      <c r="S58" s="194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315</v>
      </c>
      <c r="I59" s="9">
        <v>27</v>
      </c>
      <c r="J59" s="15">
        <v>1</v>
      </c>
      <c r="K59" s="15">
        <v>4</v>
      </c>
      <c r="L59" s="15">
        <v>50</v>
      </c>
      <c r="M59" s="92" t="s">
        <v>343</v>
      </c>
      <c r="N59" s="92" t="s">
        <v>344</v>
      </c>
      <c r="O59" s="92" t="s">
        <v>466</v>
      </c>
      <c r="P59" s="9">
        <v>120</v>
      </c>
      <c r="Q59" s="194">
        <f>'приложение 6'!Q38</f>
        <v>201.20000000000002</v>
      </c>
      <c r="R59" s="194">
        <v>0</v>
      </c>
      <c r="S59" s="194">
        <v>0</v>
      </c>
    </row>
    <row r="60" spans="1:19" ht="49.5" customHeight="1" hidden="1">
      <c r="A60" s="95"/>
      <c r="B60" s="94"/>
      <c r="C60" s="102"/>
      <c r="D60" s="103"/>
      <c r="E60" s="100"/>
      <c r="F60" s="100"/>
      <c r="G60" s="85"/>
      <c r="H60" s="10" t="str">
        <f>'приложение 6'!H39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6'!I39</f>
        <v>27</v>
      </c>
      <c r="J60" s="15">
        <f>'приложение 6'!J39</f>
        <v>1</v>
      </c>
      <c r="K60" s="15">
        <f>'приложение 6'!K39</f>
        <v>4</v>
      </c>
      <c r="L60" s="15">
        <f>'приложение 6'!L39</f>
        <v>50</v>
      </c>
      <c r="M60" s="92" t="str">
        <f>'приложение 6'!M39</f>
        <v>0</v>
      </c>
      <c r="N60" s="92" t="str">
        <f>'приложение 6'!N39</f>
        <v>01</v>
      </c>
      <c r="O60" s="92" t="str">
        <f>'приложение 6'!O39</f>
        <v>90270</v>
      </c>
      <c r="P60" s="9" t="s">
        <v>389</v>
      </c>
      <c r="Q60" s="194">
        <f>'приложение 6'!Q39</f>
        <v>0</v>
      </c>
      <c r="R60" s="194">
        <f>'приложение 6'!R39</f>
        <v>0</v>
      </c>
      <c r="S60" s="194">
        <f>'приложение 6'!S39</f>
        <v>0</v>
      </c>
    </row>
    <row r="61" spans="1:19" ht="24" customHeight="1" hidden="1">
      <c r="A61" s="95"/>
      <c r="B61" s="94"/>
      <c r="C61" s="102"/>
      <c r="D61" s="103"/>
      <c r="E61" s="100"/>
      <c r="F61" s="100"/>
      <c r="G61" s="85"/>
      <c r="H61" s="10" t="str">
        <f>'приложение 6'!H40</f>
        <v>Расходы на выплаты персоналу государственных (муниципальных) органов</v>
      </c>
      <c r="I61" s="9">
        <f>'приложение 6'!I40</f>
        <v>27</v>
      </c>
      <c r="J61" s="15">
        <f>'приложение 6'!J40</f>
        <v>1</v>
      </c>
      <c r="K61" s="15">
        <f>'приложение 6'!K40</f>
        <v>4</v>
      </c>
      <c r="L61" s="15">
        <f>'приложение 6'!L40</f>
        <v>50</v>
      </c>
      <c r="M61" s="92" t="str">
        <f>'приложение 6'!M40</f>
        <v>0</v>
      </c>
      <c r="N61" s="92" t="str">
        <f>'приложение 6'!N40</f>
        <v>01</v>
      </c>
      <c r="O61" s="92" t="str">
        <f>'приложение 6'!O40</f>
        <v>90270</v>
      </c>
      <c r="P61" s="9">
        <f>'приложение 6'!P40</f>
        <v>120</v>
      </c>
      <c r="Q61" s="194">
        <f>'приложение 6'!Q40</f>
        <v>0</v>
      </c>
      <c r="R61" s="194">
        <f>'приложение 6'!R40</f>
        <v>0</v>
      </c>
      <c r="S61" s="194">
        <f>'приложение 6'!S40</f>
        <v>0</v>
      </c>
    </row>
    <row r="62" spans="1:19" s="170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385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3">
        <f>Q63</f>
        <v>27.5</v>
      </c>
      <c r="R62" s="193">
        <f aca="true" t="shared" si="1" ref="R62:S65">R63</f>
        <v>3.3</v>
      </c>
      <c r="S62" s="193">
        <f t="shared" si="1"/>
        <v>2.9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51</v>
      </c>
      <c r="I63" s="9">
        <v>27</v>
      </c>
      <c r="J63" s="15">
        <v>1</v>
      </c>
      <c r="K63" s="15">
        <v>5</v>
      </c>
      <c r="L63" s="15">
        <v>50</v>
      </c>
      <c r="M63" s="92" t="s">
        <v>343</v>
      </c>
      <c r="N63" s="92" t="s">
        <v>353</v>
      </c>
      <c r="O63" s="92" t="s">
        <v>388</v>
      </c>
      <c r="P63" s="9"/>
      <c r="Q63" s="194">
        <f>Q64</f>
        <v>27.5</v>
      </c>
      <c r="R63" s="194">
        <f t="shared" si="1"/>
        <v>3.3</v>
      </c>
      <c r="S63" s="194">
        <f t="shared" si="1"/>
        <v>2.9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53</v>
      </c>
      <c r="I64" s="9">
        <v>27</v>
      </c>
      <c r="J64" s="15">
        <v>1</v>
      </c>
      <c r="K64" s="15">
        <v>5</v>
      </c>
      <c r="L64" s="15">
        <v>50</v>
      </c>
      <c r="M64" s="92" t="s">
        <v>343</v>
      </c>
      <c r="N64" s="92" t="s">
        <v>361</v>
      </c>
      <c r="O64" s="92" t="s">
        <v>388</v>
      </c>
      <c r="P64" s="9"/>
      <c r="Q64" s="194">
        <f>Q65</f>
        <v>27.5</v>
      </c>
      <c r="R64" s="194">
        <f t="shared" si="1"/>
        <v>3.3</v>
      </c>
      <c r="S64" s="194">
        <f t="shared" si="1"/>
        <v>2.9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486</v>
      </c>
      <c r="I65" s="9">
        <v>27</v>
      </c>
      <c r="J65" s="15">
        <v>1</v>
      </c>
      <c r="K65" s="15">
        <v>5</v>
      </c>
      <c r="L65" s="15">
        <v>50</v>
      </c>
      <c r="M65" s="92" t="s">
        <v>343</v>
      </c>
      <c r="N65" s="92" t="s">
        <v>361</v>
      </c>
      <c r="O65" s="92" t="s">
        <v>485</v>
      </c>
      <c r="P65" s="9"/>
      <c r="Q65" s="194">
        <f>Q66</f>
        <v>27.5</v>
      </c>
      <c r="R65" s="194">
        <f t="shared" si="1"/>
        <v>3.3</v>
      </c>
      <c r="S65" s="194">
        <f t="shared" si="1"/>
        <v>2.9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444</v>
      </c>
      <c r="I66" s="9">
        <v>27</v>
      </c>
      <c r="J66" s="15">
        <v>1</v>
      </c>
      <c r="K66" s="15">
        <v>5</v>
      </c>
      <c r="L66" s="15">
        <v>50</v>
      </c>
      <c r="M66" s="92" t="s">
        <v>343</v>
      </c>
      <c r="N66" s="92" t="s">
        <v>361</v>
      </c>
      <c r="O66" s="92" t="s">
        <v>485</v>
      </c>
      <c r="P66" s="9">
        <v>240</v>
      </c>
      <c r="Q66" s="194">
        <f>'приложение 6'!Q45</f>
        <v>27.5</v>
      </c>
      <c r="R66" s="194">
        <f>'приложение 6'!R45</f>
        <v>3.3</v>
      </c>
      <c r="S66" s="194">
        <f>'приложение 6'!S45</f>
        <v>2.9</v>
      </c>
    </row>
    <row r="67" spans="1:19" s="170" customFormat="1" ht="36.75" customHeight="1">
      <c r="A67" s="135"/>
      <c r="B67" s="136"/>
      <c r="C67" s="146"/>
      <c r="D67" s="143"/>
      <c r="E67" s="426">
        <v>5201000</v>
      </c>
      <c r="F67" s="426"/>
      <c r="G67" s="129">
        <v>530</v>
      </c>
      <c r="H67" s="130" t="s">
        <v>118</v>
      </c>
      <c r="I67" s="131">
        <v>661</v>
      </c>
      <c r="J67" s="132">
        <v>1</v>
      </c>
      <c r="K67" s="132">
        <v>6</v>
      </c>
      <c r="L67" s="133" t="s">
        <v>316</v>
      </c>
      <c r="M67" s="134" t="s">
        <v>316</v>
      </c>
      <c r="N67" s="134"/>
      <c r="O67" s="134" t="s">
        <v>316</v>
      </c>
      <c r="P67" s="139" t="s">
        <v>316</v>
      </c>
      <c r="Q67" s="197">
        <f>Q68+Q93</f>
        <v>9595.000000000002</v>
      </c>
      <c r="R67" s="197">
        <f>R68+R93</f>
        <v>7457.500000000001</v>
      </c>
      <c r="S67" s="197">
        <f>S68+S93</f>
        <v>7457.500000000001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436</v>
      </c>
      <c r="I68" s="9">
        <v>661</v>
      </c>
      <c r="J68" s="15">
        <v>1</v>
      </c>
      <c r="K68" s="15">
        <v>6</v>
      </c>
      <c r="L68" s="91" t="s">
        <v>437</v>
      </c>
      <c r="M68" s="92" t="s">
        <v>343</v>
      </c>
      <c r="N68" s="92" t="s">
        <v>353</v>
      </c>
      <c r="O68" s="92" t="s">
        <v>388</v>
      </c>
      <c r="P68" s="5"/>
      <c r="Q68" s="196">
        <f>Q69+Q73+Q89</f>
        <v>8162.300000000001</v>
      </c>
      <c r="R68" s="196">
        <f>R69+R73+R89</f>
        <v>6408.000000000001</v>
      </c>
      <c r="S68" s="196">
        <f>S69+S73+S89</f>
        <v>6408.000000000001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600</v>
      </c>
      <c r="I69" s="9">
        <v>661</v>
      </c>
      <c r="J69" s="15">
        <v>1</v>
      </c>
      <c r="K69" s="15">
        <v>6</v>
      </c>
      <c r="L69" s="91" t="s">
        <v>437</v>
      </c>
      <c r="M69" s="92" t="s">
        <v>345</v>
      </c>
      <c r="N69" s="92" t="s">
        <v>353</v>
      </c>
      <c r="O69" s="92" t="s">
        <v>388</v>
      </c>
      <c r="P69" s="5"/>
      <c r="Q69" s="196">
        <f>Q70</f>
        <v>15</v>
      </c>
      <c r="R69" s="196">
        <f aca="true" t="shared" si="2" ref="R69:S71">R70</f>
        <v>15</v>
      </c>
      <c r="S69" s="196">
        <f t="shared" si="2"/>
        <v>15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788</v>
      </c>
      <c r="I70" s="9">
        <v>661</v>
      </c>
      <c r="J70" s="15">
        <v>1</v>
      </c>
      <c r="K70" s="15">
        <v>6</v>
      </c>
      <c r="L70" s="91" t="s">
        <v>437</v>
      </c>
      <c r="M70" s="92" t="s">
        <v>345</v>
      </c>
      <c r="N70" s="92" t="s">
        <v>362</v>
      </c>
      <c r="O70" s="92" t="s">
        <v>388</v>
      </c>
      <c r="P70" s="5"/>
      <c r="Q70" s="196">
        <f>Q71</f>
        <v>15</v>
      </c>
      <c r="R70" s="196">
        <f t="shared" si="2"/>
        <v>15</v>
      </c>
      <c r="S70" s="196">
        <f t="shared" si="2"/>
        <v>15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98</v>
      </c>
      <c r="I71" s="9">
        <v>661</v>
      </c>
      <c r="J71" s="15">
        <v>1</v>
      </c>
      <c r="K71" s="15">
        <v>6</v>
      </c>
      <c r="L71" s="91" t="s">
        <v>437</v>
      </c>
      <c r="M71" s="92" t="s">
        <v>345</v>
      </c>
      <c r="N71" s="92" t="s">
        <v>362</v>
      </c>
      <c r="O71" s="92" t="s">
        <v>394</v>
      </c>
      <c r="P71" s="5"/>
      <c r="Q71" s="196">
        <f>Q72</f>
        <v>15</v>
      </c>
      <c r="R71" s="196">
        <f t="shared" si="2"/>
        <v>15</v>
      </c>
      <c r="S71" s="196">
        <f t="shared" si="2"/>
        <v>15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444</v>
      </c>
      <c r="I72" s="9">
        <v>661</v>
      </c>
      <c r="J72" s="15">
        <v>1</v>
      </c>
      <c r="K72" s="15">
        <v>6</v>
      </c>
      <c r="L72" s="91" t="s">
        <v>437</v>
      </c>
      <c r="M72" s="92" t="s">
        <v>345</v>
      </c>
      <c r="N72" s="92" t="s">
        <v>362</v>
      </c>
      <c r="O72" s="92" t="s">
        <v>394</v>
      </c>
      <c r="P72" s="5">
        <v>240</v>
      </c>
      <c r="Q72" s="196">
        <f>'приложение 6'!Q484</f>
        <v>15</v>
      </c>
      <c r="R72" s="196">
        <f>'приложение 6'!R484</f>
        <v>15</v>
      </c>
      <c r="S72" s="196">
        <f>'приложение 6'!S484</f>
        <v>15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440</v>
      </c>
      <c r="I73" s="9">
        <v>661</v>
      </c>
      <c r="J73" s="15">
        <v>1</v>
      </c>
      <c r="K73" s="15">
        <v>6</v>
      </c>
      <c r="L73" s="91" t="s">
        <v>437</v>
      </c>
      <c r="M73" s="92" t="s">
        <v>340</v>
      </c>
      <c r="N73" s="92" t="s">
        <v>353</v>
      </c>
      <c r="O73" s="92" t="s">
        <v>388</v>
      </c>
      <c r="P73" s="9"/>
      <c r="Q73" s="194">
        <f>Q74</f>
        <v>8127.300000000001</v>
      </c>
      <c r="R73" s="194">
        <f>R74</f>
        <v>6373.000000000001</v>
      </c>
      <c r="S73" s="194">
        <f>S74</f>
        <v>6373.000000000001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553</v>
      </c>
      <c r="I74" s="9">
        <v>661</v>
      </c>
      <c r="J74" s="6">
        <v>1</v>
      </c>
      <c r="K74" s="15">
        <v>6</v>
      </c>
      <c r="L74" s="91" t="s">
        <v>437</v>
      </c>
      <c r="M74" s="92" t="s">
        <v>340</v>
      </c>
      <c r="N74" s="92" t="s">
        <v>344</v>
      </c>
      <c r="O74" s="92" t="s">
        <v>388</v>
      </c>
      <c r="P74" s="5"/>
      <c r="Q74" s="196">
        <f>Q75+Q83+Q86+Q81+Q79</f>
        <v>8127.300000000001</v>
      </c>
      <c r="R74" s="196">
        <f>R75+R83+R86+R81</f>
        <v>6373.000000000001</v>
      </c>
      <c r="S74" s="196">
        <f>S75+S83+S86+S81</f>
        <v>6373.000000000001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98</v>
      </c>
      <c r="I75" s="9">
        <v>661</v>
      </c>
      <c r="J75" s="6">
        <v>1</v>
      </c>
      <c r="K75" s="15">
        <v>6</v>
      </c>
      <c r="L75" s="15">
        <v>33</v>
      </c>
      <c r="M75" s="92" t="s">
        <v>340</v>
      </c>
      <c r="N75" s="92" t="s">
        <v>344</v>
      </c>
      <c r="O75" s="92" t="s">
        <v>394</v>
      </c>
      <c r="P75" s="5" t="s">
        <v>316</v>
      </c>
      <c r="Q75" s="196">
        <f>SUM(Q76:Q78)</f>
        <v>5367.900000000001</v>
      </c>
      <c r="R75" s="196">
        <f>SUM(R76:R78)</f>
        <v>5367.900000000001</v>
      </c>
      <c r="S75" s="196">
        <f>SUM(S76:S78)</f>
        <v>5367.900000000001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315</v>
      </c>
      <c r="I76" s="5">
        <v>661</v>
      </c>
      <c r="J76" s="6">
        <v>1</v>
      </c>
      <c r="K76" s="15">
        <v>6</v>
      </c>
      <c r="L76" s="15">
        <v>33</v>
      </c>
      <c r="M76" s="92" t="s">
        <v>340</v>
      </c>
      <c r="N76" s="92" t="s">
        <v>344</v>
      </c>
      <c r="O76" s="92" t="s">
        <v>394</v>
      </c>
      <c r="P76" s="5">
        <v>120</v>
      </c>
      <c r="Q76" s="196">
        <f>'приложение 6'!Q488</f>
        <v>4572.8</v>
      </c>
      <c r="R76" s="196">
        <f>'приложение 6'!R488</f>
        <v>4572.8</v>
      </c>
      <c r="S76" s="196">
        <f>'приложение 6'!S488</f>
        <v>4572.8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444</v>
      </c>
      <c r="I77" s="5">
        <v>661</v>
      </c>
      <c r="J77" s="6">
        <v>1</v>
      </c>
      <c r="K77" s="15">
        <v>6</v>
      </c>
      <c r="L77" s="15">
        <v>33</v>
      </c>
      <c r="M77" s="92" t="s">
        <v>340</v>
      </c>
      <c r="N77" s="92" t="s">
        <v>344</v>
      </c>
      <c r="O77" s="92" t="s">
        <v>394</v>
      </c>
      <c r="P77" s="5">
        <v>240</v>
      </c>
      <c r="Q77" s="194">
        <f>'приложение 6'!Q489</f>
        <v>787.1</v>
      </c>
      <c r="R77" s="194">
        <f>'приложение 6'!R489</f>
        <v>787.1</v>
      </c>
      <c r="S77" s="194">
        <f>'приложение 6'!S489</f>
        <v>787.1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445</v>
      </c>
      <c r="I78" s="9">
        <v>661</v>
      </c>
      <c r="J78" s="6">
        <v>1</v>
      </c>
      <c r="K78" s="15">
        <v>6</v>
      </c>
      <c r="L78" s="91" t="s">
        <v>437</v>
      </c>
      <c r="M78" s="92" t="s">
        <v>340</v>
      </c>
      <c r="N78" s="92" t="s">
        <v>344</v>
      </c>
      <c r="O78" s="92" t="s">
        <v>394</v>
      </c>
      <c r="P78" s="9">
        <v>850</v>
      </c>
      <c r="Q78" s="194">
        <f>'приложение 6'!Q490</f>
        <v>8</v>
      </c>
      <c r="R78" s="194">
        <f>'приложение 6'!R490</f>
        <v>8</v>
      </c>
      <c r="S78" s="194">
        <f>'приложение 6'!S490</f>
        <v>8</v>
      </c>
    </row>
    <row r="79" spans="1:19" ht="41.25" customHeight="1" hidden="1">
      <c r="A79" s="93"/>
      <c r="B79" s="94"/>
      <c r="C79" s="90"/>
      <c r="D79" s="90"/>
      <c r="E79" s="90"/>
      <c r="F79" s="90"/>
      <c r="G79" s="85"/>
      <c r="H79" s="10" t="str">
        <f>'приложение 6'!H491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6'!I491</f>
        <v>661</v>
      </c>
      <c r="J79" s="6">
        <f>'приложение 6'!J491</f>
        <v>1</v>
      </c>
      <c r="K79" s="15">
        <f>'приложение 6'!K491</f>
        <v>6</v>
      </c>
      <c r="L79" s="91" t="str">
        <f>'приложение 6'!L491</f>
        <v>33</v>
      </c>
      <c r="M79" s="92" t="str">
        <f>'приложение 6'!M491</f>
        <v>4</v>
      </c>
      <c r="N79" s="92" t="str">
        <f>'приложение 6'!N491</f>
        <v>01</v>
      </c>
      <c r="O79" s="92" t="str">
        <f>'приложение 6'!O491</f>
        <v>55490</v>
      </c>
      <c r="P79" s="9" t="s">
        <v>389</v>
      </c>
      <c r="Q79" s="194">
        <f>'приложение 6'!Q491</f>
        <v>0</v>
      </c>
      <c r="R79" s="194">
        <f>'приложение 6'!R491</f>
        <v>0</v>
      </c>
      <c r="S79" s="194">
        <f>'приложение 6'!S491</f>
        <v>0</v>
      </c>
    </row>
    <row r="80" spans="1:19" ht="21.75" customHeight="1" hidden="1">
      <c r="A80" s="93"/>
      <c r="B80" s="94"/>
      <c r="C80" s="90"/>
      <c r="D80" s="90"/>
      <c r="E80" s="90"/>
      <c r="F80" s="90"/>
      <c r="G80" s="85"/>
      <c r="H80" s="10" t="str">
        <f>'приложение 6'!H492</f>
        <v>Расходы на выплаты персоналу государственных (муниципальных) органов</v>
      </c>
      <c r="I80" s="9">
        <f>'приложение 6'!I492</f>
        <v>661</v>
      </c>
      <c r="J80" s="6">
        <f>'приложение 6'!J492</f>
        <v>1</v>
      </c>
      <c r="K80" s="15">
        <f>'приложение 6'!K492</f>
        <v>6</v>
      </c>
      <c r="L80" s="91" t="str">
        <f>'приложение 6'!L492</f>
        <v>33</v>
      </c>
      <c r="M80" s="92" t="str">
        <f>'приложение 6'!M492</f>
        <v>4</v>
      </c>
      <c r="N80" s="92" t="str">
        <f>'приложение 6'!N492</f>
        <v>01</v>
      </c>
      <c r="O80" s="92" t="str">
        <f>'приложение 6'!O492</f>
        <v>55490</v>
      </c>
      <c r="P80" s="9">
        <f>'приложение 6'!P492</f>
        <v>120</v>
      </c>
      <c r="Q80" s="194">
        <f>'приложение 6'!Q492</f>
        <v>0</v>
      </c>
      <c r="R80" s="194">
        <f>'приложение 6'!R492</f>
        <v>0</v>
      </c>
      <c r="S80" s="194">
        <f>'приложение 6'!S492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569</v>
      </c>
      <c r="I81" s="9">
        <v>661</v>
      </c>
      <c r="J81" s="6">
        <v>1</v>
      </c>
      <c r="K81" s="15">
        <v>6</v>
      </c>
      <c r="L81" s="91" t="s">
        <v>437</v>
      </c>
      <c r="M81" s="92" t="s">
        <v>340</v>
      </c>
      <c r="N81" s="92" t="s">
        <v>344</v>
      </c>
      <c r="O81" s="92" t="s">
        <v>568</v>
      </c>
      <c r="P81" s="9"/>
      <c r="Q81" s="194">
        <f>Q82</f>
        <v>1005.1</v>
      </c>
      <c r="R81" s="194">
        <f>R82</f>
        <v>1005.1</v>
      </c>
      <c r="S81" s="194">
        <f>S82</f>
        <v>1005.1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315</v>
      </c>
      <c r="I82" s="9">
        <v>661</v>
      </c>
      <c r="J82" s="6">
        <v>1</v>
      </c>
      <c r="K82" s="15">
        <v>6</v>
      </c>
      <c r="L82" s="91" t="s">
        <v>437</v>
      </c>
      <c r="M82" s="92" t="s">
        <v>340</v>
      </c>
      <c r="N82" s="92" t="s">
        <v>344</v>
      </c>
      <c r="O82" s="92" t="s">
        <v>568</v>
      </c>
      <c r="P82" s="9">
        <v>120</v>
      </c>
      <c r="Q82" s="194">
        <f>'приложение 6'!Q494</f>
        <v>1005.1</v>
      </c>
      <c r="R82" s="194">
        <f>'приложение 6'!R494</f>
        <v>1005.1</v>
      </c>
      <c r="S82" s="194">
        <f>'приложение 6'!S494</f>
        <v>1005.1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437</v>
      </c>
      <c r="M83" s="92" t="s">
        <v>340</v>
      </c>
      <c r="N83" s="92" t="s">
        <v>344</v>
      </c>
      <c r="O83" s="92" t="s">
        <v>7</v>
      </c>
      <c r="P83" s="9"/>
      <c r="Q83" s="201">
        <f>SUM(Q84:Q85)</f>
        <v>460.9</v>
      </c>
      <c r="R83" s="201">
        <f>SUM(R84:R85)</f>
        <v>0</v>
      </c>
      <c r="S83" s="201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315</v>
      </c>
      <c r="I84" s="9">
        <v>661</v>
      </c>
      <c r="J84" s="6">
        <v>1</v>
      </c>
      <c r="K84" s="15">
        <v>6</v>
      </c>
      <c r="L84" s="91" t="s">
        <v>437</v>
      </c>
      <c r="M84" s="92" t="s">
        <v>340</v>
      </c>
      <c r="N84" s="92" t="s">
        <v>344</v>
      </c>
      <c r="O84" s="92" t="s">
        <v>7</v>
      </c>
      <c r="P84" s="9">
        <v>120</v>
      </c>
      <c r="Q84" s="201">
        <f>'приложение 6'!Q496</f>
        <v>458.9</v>
      </c>
      <c r="R84" s="201">
        <v>0</v>
      </c>
      <c r="S84" s="201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444</v>
      </c>
      <c r="I85" s="9">
        <v>661</v>
      </c>
      <c r="J85" s="6">
        <v>1</v>
      </c>
      <c r="K85" s="15">
        <v>6</v>
      </c>
      <c r="L85" s="91" t="s">
        <v>437</v>
      </c>
      <c r="M85" s="92" t="s">
        <v>340</v>
      </c>
      <c r="N85" s="92" t="s">
        <v>344</v>
      </c>
      <c r="O85" s="92" t="s">
        <v>7</v>
      </c>
      <c r="P85" s="9">
        <v>240</v>
      </c>
      <c r="Q85" s="194">
        <f>'приложение 6'!Q497</f>
        <v>2</v>
      </c>
      <c r="R85" s="194">
        <v>0</v>
      </c>
      <c r="S85" s="194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437</v>
      </c>
      <c r="M86" s="92" t="s">
        <v>340</v>
      </c>
      <c r="N86" s="92" t="s">
        <v>344</v>
      </c>
      <c r="O86" s="92" t="s">
        <v>8</v>
      </c>
      <c r="P86" s="9"/>
      <c r="Q86" s="201">
        <f>SUM(Q87:Q88)</f>
        <v>1293.4</v>
      </c>
      <c r="R86" s="201">
        <f>SUM(R87:R88)</f>
        <v>0</v>
      </c>
      <c r="S86" s="201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315</v>
      </c>
      <c r="I87" s="9">
        <v>661</v>
      </c>
      <c r="J87" s="15">
        <v>1</v>
      </c>
      <c r="K87" s="15">
        <v>6</v>
      </c>
      <c r="L87" s="91" t="s">
        <v>437</v>
      </c>
      <c r="M87" s="92" t="s">
        <v>340</v>
      </c>
      <c r="N87" s="92" t="s">
        <v>344</v>
      </c>
      <c r="O87" s="92" t="s">
        <v>8</v>
      </c>
      <c r="P87" s="9">
        <v>120</v>
      </c>
      <c r="Q87" s="201">
        <f>'приложение 6'!Q499</f>
        <v>1225.4</v>
      </c>
      <c r="R87" s="201">
        <v>0</v>
      </c>
      <c r="S87" s="201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444</v>
      </c>
      <c r="I88" s="5">
        <v>661</v>
      </c>
      <c r="J88" s="15">
        <v>1</v>
      </c>
      <c r="K88" s="15">
        <v>6</v>
      </c>
      <c r="L88" s="91" t="s">
        <v>437</v>
      </c>
      <c r="M88" s="92" t="s">
        <v>340</v>
      </c>
      <c r="N88" s="92" t="s">
        <v>344</v>
      </c>
      <c r="O88" s="92" t="s">
        <v>8</v>
      </c>
      <c r="P88" s="9">
        <v>240</v>
      </c>
      <c r="Q88" s="194">
        <f>'приложение 6'!Q500</f>
        <v>68</v>
      </c>
      <c r="R88" s="194">
        <v>0</v>
      </c>
      <c r="S88" s="194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6'!H501</f>
        <v>Подпрограмма "Повышение финансовой грамотности населения района"</v>
      </c>
      <c r="I89" s="9">
        <f>'приложение 6'!I501</f>
        <v>661</v>
      </c>
      <c r="J89" s="15">
        <f>'приложение 6'!J501</f>
        <v>1</v>
      </c>
      <c r="K89" s="15">
        <f>'приложение 6'!K501</f>
        <v>6</v>
      </c>
      <c r="L89" s="91" t="str">
        <f>'приложение 6'!L501</f>
        <v>33</v>
      </c>
      <c r="M89" s="92" t="str">
        <f>'приложение 6'!M501</f>
        <v>5</v>
      </c>
      <c r="N89" s="92" t="str">
        <f>'приложение 6'!N501</f>
        <v>00</v>
      </c>
      <c r="O89" s="92" t="str">
        <f>'приложение 6'!O501</f>
        <v>00000</v>
      </c>
      <c r="P89" s="9" t="s">
        <v>389</v>
      </c>
      <c r="Q89" s="194">
        <f>Q90</f>
        <v>20</v>
      </c>
      <c r="R89" s="194">
        <f aca="true" t="shared" si="3" ref="R89:S91">R90</f>
        <v>20</v>
      </c>
      <c r="S89" s="194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6'!H502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6'!I502</f>
        <v>661</v>
      </c>
      <c r="J90" s="15">
        <f>'приложение 6'!J502</f>
        <v>1</v>
      </c>
      <c r="K90" s="15">
        <f>'приложение 6'!K502</f>
        <v>6</v>
      </c>
      <c r="L90" s="91" t="str">
        <f>'приложение 6'!L502</f>
        <v>33</v>
      </c>
      <c r="M90" s="92" t="str">
        <f>'приложение 6'!M502</f>
        <v>5</v>
      </c>
      <c r="N90" s="92" t="str">
        <f>'приложение 6'!N502</f>
        <v>01</v>
      </c>
      <c r="O90" s="92" t="str">
        <f>'приложение 6'!O502</f>
        <v>00000</v>
      </c>
      <c r="P90" s="9" t="s">
        <v>389</v>
      </c>
      <c r="Q90" s="194">
        <f>Q91</f>
        <v>20</v>
      </c>
      <c r="R90" s="194">
        <f t="shared" si="3"/>
        <v>20</v>
      </c>
      <c r="S90" s="194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6'!H503</f>
        <v>Мероприятия, направленные на повышение уровня финансовой грамотности</v>
      </c>
      <c r="I91" s="9">
        <f>'приложение 6'!I503</f>
        <v>661</v>
      </c>
      <c r="J91" s="15">
        <f>'приложение 6'!J503</f>
        <v>1</v>
      </c>
      <c r="K91" s="15">
        <f>'приложение 6'!K503</f>
        <v>6</v>
      </c>
      <c r="L91" s="91" t="str">
        <f>'приложение 6'!L503</f>
        <v>33</v>
      </c>
      <c r="M91" s="92" t="str">
        <f>'приложение 6'!M503</f>
        <v>5</v>
      </c>
      <c r="N91" s="92" t="str">
        <f>'приложение 6'!N503</f>
        <v>01</v>
      </c>
      <c r="O91" s="92" t="str">
        <f>'приложение 6'!O503</f>
        <v>20580</v>
      </c>
      <c r="P91" s="9" t="s">
        <v>389</v>
      </c>
      <c r="Q91" s="194">
        <f>Q92</f>
        <v>20</v>
      </c>
      <c r="R91" s="194">
        <f t="shared" si="3"/>
        <v>20</v>
      </c>
      <c r="S91" s="194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6'!H504</f>
        <v>Иные закупки товаров, работ и услуг для обеспечения государственных (муниципальных) нужд</v>
      </c>
      <c r="I92" s="9">
        <f>'приложение 6'!I504</f>
        <v>661</v>
      </c>
      <c r="J92" s="15">
        <f>'приложение 6'!J504</f>
        <v>1</v>
      </c>
      <c r="K92" s="15">
        <f>'приложение 6'!K504</f>
        <v>6</v>
      </c>
      <c r="L92" s="91" t="str">
        <f>'приложение 6'!L504</f>
        <v>33</v>
      </c>
      <c r="M92" s="92" t="str">
        <f>'приложение 6'!M504</f>
        <v>5</v>
      </c>
      <c r="N92" s="92" t="str">
        <f>'приложение 6'!N504</f>
        <v>01</v>
      </c>
      <c r="O92" s="92" t="str">
        <f>'приложение 6'!O504</f>
        <v>20580</v>
      </c>
      <c r="P92" s="9">
        <f>'приложение 6'!P504</f>
        <v>240</v>
      </c>
      <c r="Q92" s="194">
        <f>'приложение 6'!Q504</f>
        <v>20</v>
      </c>
      <c r="R92" s="194">
        <f>'приложение 6'!R504</f>
        <v>20</v>
      </c>
      <c r="S92" s="194">
        <f>'приложение 6'!S504</f>
        <v>20</v>
      </c>
    </row>
    <row r="93" spans="1:19" ht="24" customHeight="1">
      <c r="A93" s="93"/>
      <c r="B93" s="94"/>
      <c r="C93" s="102"/>
      <c r="D93" s="107"/>
      <c r="E93" s="110"/>
      <c r="F93" s="110"/>
      <c r="G93" s="85"/>
      <c r="H93" s="10" t="str">
        <f>'приложение 6'!H746</f>
        <v>Обеспечение деятельности органов местного самоуправления</v>
      </c>
      <c r="I93" s="9">
        <f>'приложение 6'!I746</f>
        <v>665</v>
      </c>
      <c r="J93" s="15">
        <f>'приложение 6'!J746</f>
        <v>1</v>
      </c>
      <c r="K93" s="15">
        <f>'приложение 6'!K746</f>
        <v>6</v>
      </c>
      <c r="L93" s="91" t="str">
        <f>'приложение 6'!L746</f>
        <v>91</v>
      </c>
      <c r="M93" s="92" t="str">
        <f>'приложение 6'!M746</f>
        <v>0</v>
      </c>
      <c r="N93" s="92" t="str">
        <f>'приложение 6'!N746</f>
        <v>00</v>
      </c>
      <c r="O93" s="92" t="str">
        <f>'приложение 6'!O746</f>
        <v>00000</v>
      </c>
      <c r="P93" s="9" t="s">
        <v>389</v>
      </c>
      <c r="Q93" s="194">
        <f>'приложение 6'!Q746+Q97+Q99</f>
        <v>1432.7</v>
      </c>
      <c r="R93" s="194">
        <f>'приложение 6'!R746+R97</f>
        <v>1049.5</v>
      </c>
      <c r="S93" s="194">
        <f>'приложение 6'!S746+S97</f>
        <v>1049.5</v>
      </c>
    </row>
    <row r="94" spans="1:19" ht="24" customHeight="1">
      <c r="A94" s="93"/>
      <c r="B94" s="94"/>
      <c r="C94" s="102"/>
      <c r="D94" s="107"/>
      <c r="E94" s="110"/>
      <c r="F94" s="110"/>
      <c r="G94" s="85"/>
      <c r="H94" s="10" t="str">
        <f>'приложение 6'!H747</f>
        <v>Расходы на обеспечение функций муниципальных органов</v>
      </c>
      <c r="I94" s="9">
        <f>'приложение 6'!I747</f>
        <v>665</v>
      </c>
      <c r="J94" s="15">
        <f>'приложение 6'!J747</f>
        <v>1</v>
      </c>
      <c r="K94" s="15">
        <f>'приложение 6'!K747</f>
        <v>6</v>
      </c>
      <c r="L94" s="91" t="str">
        <f>'приложение 6'!L747</f>
        <v>91</v>
      </c>
      <c r="M94" s="92" t="str">
        <f>'приложение 6'!M747</f>
        <v>0</v>
      </c>
      <c r="N94" s="92" t="str">
        <f>'приложение 6'!N747</f>
        <v>00</v>
      </c>
      <c r="O94" s="92" t="str">
        <f>'приложение 6'!O747</f>
        <v>00190</v>
      </c>
      <c r="P94" s="9" t="s">
        <v>389</v>
      </c>
      <c r="Q94" s="194">
        <f>'приложение 6'!Q747</f>
        <v>916.1</v>
      </c>
      <c r="R94" s="194">
        <f>'приложение 6'!R747</f>
        <v>754.6</v>
      </c>
      <c r="S94" s="194">
        <f>'приложение 6'!S747</f>
        <v>754.6</v>
      </c>
    </row>
    <row r="95" spans="1:19" ht="24" customHeight="1">
      <c r="A95" s="93"/>
      <c r="B95" s="94"/>
      <c r="C95" s="102"/>
      <c r="D95" s="107"/>
      <c r="E95" s="110"/>
      <c r="F95" s="110"/>
      <c r="G95" s="85"/>
      <c r="H95" s="10" t="str">
        <f>'приложение 6'!H748</f>
        <v>Расходы на выплаты персоналу государственных (муниципальных) органов</v>
      </c>
      <c r="I95" s="9">
        <f>'приложение 6'!I748</f>
        <v>665</v>
      </c>
      <c r="J95" s="15">
        <f>'приложение 6'!J748</f>
        <v>1</v>
      </c>
      <c r="K95" s="15">
        <f>'приложение 6'!K748</f>
        <v>6</v>
      </c>
      <c r="L95" s="91" t="str">
        <f>'приложение 6'!L748</f>
        <v>91</v>
      </c>
      <c r="M95" s="92" t="str">
        <f>'приложение 6'!M748</f>
        <v>0</v>
      </c>
      <c r="N95" s="92" t="str">
        <f>'приложение 6'!N748</f>
        <v>00</v>
      </c>
      <c r="O95" s="92" t="str">
        <f>'приложение 6'!O748</f>
        <v>00190</v>
      </c>
      <c r="P95" s="9">
        <f>'приложение 6'!P748</f>
        <v>120</v>
      </c>
      <c r="Q95" s="194">
        <f>'приложение 6'!Q748</f>
        <v>852.6</v>
      </c>
      <c r="R95" s="194">
        <f>'приложение 6'!R748</f>
        <v>691.1</v>
      </c>
      <c r="S95" s="194">
        <f>'приложение 6'!S748</f>
        <v>691.1</v>
      </c>
    </row>
    <row r="96" spans="1:19" ht="24" customHeight="1">
      <c r="A96" s="93"/>
      <c r="B96" s="94"/>
      <c r="C96" s="102"/>
      <c r="D96" s="107"/>
      <c r="E96" s="110"/>
      <c r="F96" s="110"/>
      <c r="G96" s="85"/>
      <c r="H96" s="10" t="str">
        <f>'приложение 6'!H749</f>
        <v>Иные закупки товаров, работ и услуг для обеспечения государственных (муниципальных) нужд</v>
      </c>
      <c r="I96" s="9">
        <f>'приложение 6'!I749</f>
        <v>665</v>
      </c>
      <c r="J96" s="15">
        <f>'приложение 6'!J749</f>
        <v>1</v>
      </c>
      <c r="K96" s="15">
        <f>'приложение 6'!K749</f>
        <v>6</v>
      </c>
      <c r="L96" s="91" t="str">
        <f>'приложение 6'!L749</f>
        <v>91</v>
      </c>
      <c r="M96" s="92" t="str">
        <f>'приложение 6'!M749</f>
        <v>0</v>
      </c>
      <c r="N96" s="92" t="str">
        <f>'приложение 6'!N749</f>
        <v>00</v>
      </c>
      <c r="O96" s="92" t="str">
        <f>'приложение 6'!O749</f>
        <v>00190</v>
      </c>
      <c r="P96" s="9">
        <f>'приложение 6'!P749</f>
        <v>240</v>
      </c>
      <c r="Q96" s="194">
        <f>'приложение 6'!Q749</f>
        <v>63.5</v>
      </c>
      <c r="R96" s="194">
        <f>'приложение 6'!R749</f>
        <v>63.5</v>
      </c>
      <c r="S96" s="194">
        <f>'приложение 6'!S749</f>
        <v>63.5</v>
      </c>
    </row>
    <row r="97" spans="1:19" ht="24" customHeight="1">
      <c r="A97" s="93"/>
      <c r="B97" s="94"/>
      <c r="C97" s="102"/>
      <c r="D97" s="107"/>
      <c r="E97" s="110"/>
      <c r="F97" s="110"/>
      <c r="G97" s="85"/>
      <c r="H97" s="10" t="str">
        <f>'приложение 6'!H750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97" s="9">
        <f>'приложение 6'!I750</f>
        <v>665</v>
      </c>
      <c r="J97" s="15">
        <f>'приложение 6'!J750</f>
        <v>1</v>
      </c>
      <c r="K97" s="15">
        <f>'приложение 6'!K750</f>
        <v>6</v>
      </c>
      <c r="L97" s="91" t="str">
        <f>'приложение 6'!L750</f>
        <v>91</v>
      </c>
      <c r="M97" s="92" t="str">
        <f>'приложение 6'!M750</f>
        <v>0</v>
      </c>
      <c r="N97" s="92" t="str">
        <f>'приложение 6'!N750</f>
        <v>00</v>
      </c>
      <c r="O97" s="92" t="str">
        <f>'приложение 6'!O750</f>
        <v>70030</v>
      </c>
      <c r="P97" s="9" t="s">
        <v>389</v>
      </c>
      <c r="Q97" s="194">
        <f>'приложение 6'!Q750</f>
        <v>294.9</v>
      </c>
      <c r="R97" s="194">
        <f>'приложение 6'!R750</f>
        <v>294.9</v>
      </c>
      <c r="S97" s="194">
        <f>'приложение 6'!S750</f>
        <v>294.9</v>
      </c>
    </row>
    <row r="98" spans="1:19" ht="24" customHeight="1">
      <c r="A98" s="93"/>
      <c r="B98" s="94"/>
      <c r="C98" s="102"/>
      <c r="D98" s="107"/>
      <c r="E98" s="110"/>
      <c r="F98" s="110"/>
      <c r="G98" s="85"/>
      <c r="H98" s="10" t="str">
        <f>'приложение 6'!H751</f>
        <v>Расходы на выплаты персоналу государственных (муниципальных) органов</v>
      </c>
      <c r="I98" s="9">
        <f>'приложение 6'!I751</f>
        <v>665</v>
      </c>
      <c r="J98" s="15">
        <f>'приложение 6'!J751</f>
        <v>1</v>
      </c>
      <c r="K98" s="15">
        <f>'приложение 6'!K751</f>
        <v>6</v>
      </c>
      <c r="L98" s="91" t="str">
        <f>'приложение 6'!L751</f>
        <v>91</v>
      </c>
      <c r="M98" s="92" t="str">
        <f>'приложение 6'!M751</f>
        <v>0</v>
      </c>
      <c r="N98" s="92" t="str">
        <f>'приложение 6'!N751</f>
        <v>00</v>
      </c>
      <c r="O98" s="92" t="str">
        <f>'приложение 6'!O751</f>
        <v>70030</v>
      </c>
      <c r="P98" s="9">
        <f>'приложение 6'!P751</f>
        <v>120</v>
      </c>
      <c r="Q98" s="194">
        <f>'приложение 6'!Q751</f>
        <v>294.9</v>
      </c>
      <c r="R98" s="194">
        <f>'приложение 6'!R751</f>
        <v>294.9</v>
      </c>
      <c r="S98" s="194">
        <f>'приложение 6'!S751</f>
        <v>294.9</v>
      </c>
    </row>
    <row r="99" spans="1:19" ht="24" customHeight="1">
      <c r="A99" s="93"/>
      <c r="B99" s="94"/>
      <c r="C99" s="102"/>
      <c r="D99" s="107"/>
      <c r="E99" s="110"/>
      <c r="F99" s="110"/>
      <c r="G99" s="85"/>
      <c r="H99" s="10" t="str">
        <f>'приложение 6'!H752</f>
        <v>Осуществление переданных полномочий в области внешнего финансового контроля</v>
      </c>
      <c r="I99" s="9">
        <f>'приложение 6'!I752</f>
        <v>665</v>
      </c>
      <c r="J99" s="15">
        <f>'приложение 6'!J752</f>
        <v>1</v>
      </c>
      <c r="K99" s="15">
        <f>'приложение 6'!K752</f>
        <v>6</v>
      </c>
      <c r="L99" s="91" t="str">
        <f>'приложение 6'!L752</f>
        <v>91</v>
      </c>
      <c r="M99" s="92" t="str">
        <f>'приложение 6'!M752</f>
        <v>0</v>
      </c>
      <c r="N99" s="92" t="str">
        <f>'приложение 6'!N752</f>
        <v>00</v>
      </c>
      <c r="O99" s="92" t="str">
        <f>'приложение 6'!O752</f>
        <v>90130</v>
      </c>
      <c r="P99" s="9" t="s">
        <v>389</v>
      </c>
      <c r="Q99" s="194">
        <f>'приложение 6'!Q752</f>
        <v>221.7</v>
      </c>
      <c r="R99" s="194">
        <f>'приложение 6'!R752</f>
        <v>0</v>
      </c>
      <c r="S99" s="194">
        <f>'приложение 6'!S752</f>
        <v>0</v>
      </c>
    </row>
    <row r="100" spans="1:19" ht="24" customHeight="1">
      <c r="A100" s="93"/>
      <c r="B100" s="94"/>
      <c r="C100" s="102"/>
      <c r="D100" s="107"/>
      <c r="E100" s="110"/>
      <c r="F100" s="110"/>
      <c r="G100" s="85"/>
      <c r="H100" s="10" t="str">
        <f>'приложение 6'!H753</f>
        <v>Расходы на выплаты персоналу государственных (муниципальных) органов</v>
      </c>
      <c r="I100" s="9">
        <f>'приложение 6'!I753</f>
        <v>665</v>
      </c>
      <c r="J100" s="15">
        <f>'приложение 6'!J753</f>
        <v>1</v>
      </c>
      <c r="K100" s="15">
        <f>'приложение 6'!K753</f>
        <v>6</v>
      </c>
      <c r="L100" s="91" t="str">
        <f>'приложение 6'!L753</f>
        <v>91</v>
      </c>
      <c r="M100" s="92" t="str">
        <f>'приложение 6'!M753</f>
        <v>0</v>
      </c>
      <c r="N100" s="92" t="str">
        <f>'приложение 6'!N753</f>
        <v>00</v>
      </c>
      <c r="O100" s="92" t="str">
        <f>'приложение 6'!O753</f>
        <v>90130</v>
      </c>
      <c r="P100" s="9">
        <f>'приложение 6'!P753</f>
        <v>120</v>
      </c>
      <c r="Q100" s="194">
        <f>'приложение 6'!Q753</f>
        <v>210.5</v>
      </c>
      <c r="R100" s="194">
        <f>'приложение 6'!R753</f>
        <v>0</v>
      </c>
      <c r="S100" s="194">
        <f>'приложение 6'!S753</f>
        <v>0</v>
      </c>
    </row>
    <row r="101" spans="1:19" ht="24" customHeight="1">
      <c r="A101" s="93"/>
      <c r="B101" s="94"/>
      <c r="C101" s="102"/>
      <c r="D101" s="107"/>
      <c r="E101" s="110"/>
      <c r="F101" s="110"/>
      <c r="G101" s="85"/>
      <c r="H101" s="10" t="str">
        <f>'приложение 6'!H754</f>
        <v>Иные закупки товаров, работ и услуг для обеспечения государственных (муниципальных) нужд</v>
      </c>
      <c r="I101" s="9">
        <f>'приложение 6'!I754</f>
        <v>665</v>
      </c>
      <c r="J101" s="15">
        <f>'приложение 6'!J754</f>
        <v>1</v>
      </c>
      <c r="K101" s="15">
        <f>'приложение 6'!K754</f>
        <v>6</v>
      </c>
      <c r="L101" s="91" t="str">
        <f>'приложение 6'!L754</f>
        <v>91</v>
      </c>
      <c r="M101" s="92" t="str">
        <f>'приложение 6'!M754</f>
        <v>0</v>
      </c>
      <c r="N101" s="92" t="str">
        <f>'приложение 6'!N754</f>
        <v>00</v>
      </c>
      <c r="O101" s="92" t="str">
        <f>'приложение 6'!O754</f>
        <v>90130</v>
      </c>
      <c r="P101" s="9">
        <f>'приложение 6'!P754</f>
        <v>240</v>
      </c>
      <c r="Q101" s="194">
        <f>'приложение 6'!Q754</f>
        <v>11.2</v>
      </c>
      <c r="R101" s="194">
        <f>'приложение 6'!R754</f>
        <v>0</v>
      </c>
      <c r="S101" s="194">
        <f>'приложение 6'!S754</f>
        <v>0</v>
      </c>
    </row>
    <row r="102" spans="1:19" s="170" customFormat="1" ht="18.75" customHeight="1">
      <c r="A102" s="418">
        <v>1200</v>
      </c>
      <c r="B102" s="418"/>
      <c r="C102" s="419"/>
      <c r="D102" s="419"/>
      <c r="E102" s="419"/>
      <c r="F102" s="419"/>
      <c r="G102" s="129">
        <v>622</v>
      </c>
      <c r="H102" s="130" t="s">
        <v>117</v>
      </c>
      <c r="I102" s="131">
        <v>27</v>
      </c>
      <c r="J102" s="132">
        <v>1</v>
      </c>
      <c r="K102" s="132">
        <v>11</v>
      </c>
      <c r="L102" s="133" t="s">
        <v>316</v>
      </c>
      <c r="M102" s="134" t="s">
        <v>316</v>
      </c>
      <c r="N102" s="134"/>
      <c r="O102" s="134" t="s">
        <v>316</v>
      </c>
      <c r="P102" s="131" t="s">
        <v>316</v>
      </c>
      <c r="Q102" s="193">
        <f aca="true" t="shared" si="4" ref="Q102:S104">Q103</f>
        <v>500</v>
      </c>
      <c r="R102" s="193">
        <f t="shared" si="4"/>
        <v>500</v>
      </c>
      <c r="S102" s="193">
        <f t="shared" si="4"/>
        <v>500</v>
      </c>
    </row>
    <row r="103" spans="1:19" ht="23.25" customHeight="1">
      <c r="A103" s="95"/>
      <c r="B103" s="94"/>
      <c r="C103" s="427">
        <v>1204</v>
      </c>
      <c r="D103" s="428"/>
      <c r="E103" s="428"/>
      <c r="F103" s="428"/>
      <c r="G103" s="85">
        <v>622</v>
      </c>
      <c r="H103" s="10" t="s">
        <v>117</v>
      </c>
      <c r="I103" s="9">
        <v>27</v>
      </c>
      <c r="J103" s="15">
        <v>1</v>
      </c>
      <c r="K103" s="15">
        <v>11</v>
      </c>
      <c r="L103" s="91">
        <v>70</v>
      </c>
      <c r="M103" s="92">
        <v>0</v>
      </c>
      <c r="N103" s="92" t="s">
        <v>353</v>
      </c>
      <c r="O103" s="92" t="s">
        <v>388</v>
      </c>
      <c r="P103" s="9" t="s">
        <v>316</v>
      </c>
      <c r="Q103" s="194">
        <f t="shared" si="4"/>
        <v>500</v>
      </c>
      <c r="R103" s="194">
        <f t="shared" si="4"/>
        <v>500</v>
      </c>
      <c r="S103" s="194">
        <f t="shared" si="4"/>
        <v>500</v>
      </c>
    </row>
    <row r="104" spans="1:19" ht="21" customHeight="1">
      <c r="A104" s="95"/>
      <c r="B104" s="94"/>
      <c r="C104" s="93"/>
      <c r="D104" s="424">
        <v>4440000</v>
      </c>
      <c r="E104" s="424"/>
      <c r="F104" s="424"/>
      <c r="G104" s="85">
        <v>621</v>
      </c>
      <c r="H104" s="10" t="s">
        <v>109</v>
      </c>
      <c r="I104" s="9">
        <v>27</v>
      </c>
      <c r="J104" s="15">
        <v>1</v>
      </c>
      <c r="K104" s="15">
        <v>11</v>
      </c>
      <c r="L104" s="91" t="s">
        <v>99</v>
      </c>
      <c r="M104" s="92" t="s">
        <v>355</v>
      </c>
      <c r="N104" s="92" t="s">
        <v>353</v>
      </c>
      <c r="O104" s="92" t="s">
        <v>388</v>
      </c>
      <c r="P104" s="9" t="s">
        <v>316</v>
      </c>
      <c r="Q104" s="194">
        <f t="shared" si="4"/>
        <v>500</v>
      </c>
      <c r="R104" s="194">
        <f t="shared" si="4"/>
        <v>500</v>
      </c>
      <c r="S104" s="194">
        <f t="shared" si="4"/>
        <v>500</v>
      </c>
    </row>
    <row r="105" spans="1:19" ht="23.25" customHeight="1">
      <c r="A105" s="95"/>
      <c r="B105" s="94"/>
      <c r="C105" s="99"/>
      <c r="D105" s="105"/>
      <c r="E105" s="100"/>
      <c r="F105" s="100"/>
      <c r="G105" s="101">
        <v>621</v>
      </c>
      <c r="H105" s="4" t="s">
        <v>333</v>
      </c>
      <c r="I105" s="7">
        <v>27</v>
      </c>
      <c r="J105" s="20">
        <v>1</v>
      </c>
      <c r="K105" s="15">
        <v>11</v>
      </c>
      <c r="L105" s="91" t="s">
        <v>99</v>
      </c>
      <c r="M105" s="92" t="s">
        <v>355</v>
      </c>
      <c r="N105" s="92" t="s">
        <v>353</v>
      </c>
      <c r="O105" s="92" t="s">
        <v>388</v>
      </c>
      <c r="P105" s="5">
        <v>870</v>
      </c>
      <c r="Q105" s="196">
        <f>'приложение 6'!Q49</f>
        <v>500</v>
      </c>
      <c r="R105" s="196">
        <f>'приложение 6'!R49</f>
        <v>500</v>
      </c>
      <c r="S105" s="196">
        <f>'приложение 6'!S49</f>
        <v>500</v>
      </c>
    </row>
    <row r="106" spans="1:19" s="170" customFormat="1" ht="23.25" customHeight="1">
      <c r="A106" s="135"/>
      <c r="B106" s="136"/>
      <c r="C106" s="135"/>
      <c r="D106" s="137"/>
      <c r="E106" s="138"/>
      <c r="F106" s="138"/>
      <c r="G106" s="129"/>
      <c r="H106" s="130" t="s">
        <v>317</v>
      </c>
      <c r="I106" s="139">
        <v>27</v>
      </c>
      <c r="J106" s="141">
        <v>1</v>
      </c>
      <c r="K106" s="132">
        <v>13</v>
      </c>
      <c r="L106" s="133"/>
      <c r="M106" s="134"/>
      <c r="N106" s="134"/>
      <c r="O106" s="134"/>
      <c r="P106" s="139"/>
      <c r="Q106" s="197">
        <f>Q107+Q118+Q130+Q138+Q169+Q203</f>
        <v>64895.7</v>
      </c>
      <c r="R106" s="197">
        <f>R107+R118+R130+R138+R169+R203</f>
        <v>57536.4</v>
      </c>
      <c r="S106" s="197">
        <f>S107+S118+S130+S138+S169+S203</f>
        <v>48382.200000000004</v>
      </c>
    </row>
    <row r="107" spans="1:19" ht="33.75" customHeight="1">
      <c r="A107" s="95"/>
      <c r="B107" s="94"/>
      <c r="C107" s="99"/>
      <c r="D107" s="97"/>
      <c r="E107" s="109"/>
      <c r="F107" s="109"/>
      <c r="G107" s="101"/>
      <c r="H107" s="2" t="s">
        <v>593</v>
      </c>
      <c r="I107" s="5">
        <v>28</v>
      </c>
      <c r="J107" s="6">
        <v>1</v>
      </c>
      <c r="K107" s="15">
        <v>13</v>
      </c>
      <c r="L107" s="91" t="s">
        <v>592</v>
      </c>
      <c r="M107" s="92" t="s">
        <v>343</v>
      </c>
      <c r="N107" s="92" t="s">
        <v>353</v>
      </c>
      <c r="O107" s="92" t="s">
        <v>388</v>
      </c>
      <c r="P107" s="5"/>
      <c r="Q107" s="196">
        <f>Q108+Q111+Q115</f>
        <v>285</v>
      </c>
      <c r="R107" s="196">
        <f>R108+R111+R115</f>
        <v>335</v>
      </c>
      <c r="S107" s="196">
        <f>S108+S111+S115</f>
        <v>335</v>
      </c>
    </row>
    <row r="108" spans="1:19" ht="19.5" customHeight="1">
      <c r="A108" s="95"/>
      <c r="B108" s="94"/>
      <c r="C108" s="99"/>
      <c r="D108" s="97"/>
      <c r="E108" s="109"/>
      <c r="F108" s="109"/>
      <c r="G108" s="101"/>
      <c r="H108" s="2" t="s">
        <v>549</v>
      </c>
      <c r="I108" s="7">
        <v>28</v>
      </c>
      <c r="J108" s="6">
        <v>1</v>
      </c>
      <c r="K108" s="15">
        <v>13</v>
      </c>
      <c r="L108" s="91" t="s">
        <v>592</v>
      </c>
      <c r="M108" s="92" t="s">
        <v>343</v>
      </c>
      <c r="N108" s="92" t="s">
        <v>344</v>
      </c>
      <c r="O108" s="92" t="s">
        <v>388</v>
      </c>
      <c r="P108" s="5"/>
      <c r="Q108" s="196">
        <f aca="true" t="shared" si="5" ref="Q108:S109">Q109</f>
        <v>180</v>
      </c>
      <c r="R108" s="196">
        <f t="shared" si="5"/>
        <v>200</v>
      </c>
      <c r="S108" s="196">
        <f t="shared" si="5"/>
        <v>200</v>
      </c>
    </row>
    <row r="109" spans="1:19" ht="36.75" customHeight="1">
      <c r="A109" s="95"/>
      <c r="B109" s="94"/>
      <c r="C109" s="99"/>
      <c r="D109" s="97"/>
      <c r="E109" s="109"/>
      <c r="F109" s="109"/>
      <c r="G109" s="101">
        <v>240</v>
      </c>
      <c r="H109" s="17" t="s">
        <v>11</v>
      </c>
      <c r="I109" s="7">
        <v>28</v>
      </c>
      <c r="J109" s="6">
        <v>1</v>
      </c>
      <c r="K109" s="15">
        <v>13</v>
      </c>
      <c r="L109" s="91" t="s">
        <v>592</v>
      </c>
      <c r="M109" s="92" t="s">
        <v>343</v>
      </c>
      <c r="N109" s="92" t="s">
        <v>344</v>
      </c>
      <c r="O109" s="92" t="s">
        <v>12</v>
      </c>
      <c r="P109" s="5"/>
      <c r="Q109" s="196">
        <f t="shared" si="5"/>
        <v>180</v>
      </c>
      <c r="R109" s="196">
        <f t="shared" si="5"/>
        <v>200</v>
      </c>
      <c r="S109" s="196">
        <f t="shared" si="5"/>
        <v>200</v>
      </c>
    </row>
    <row r="110" spans="1:19" ht="24.75" customHeight="1">
      <c r="A110" s="106"/>
      <c r="B110" s="107"/>
      <c r="C110" s="102"/>
      <c r="D110" s="103"/>
      <c r="E110" s="100"/>
      <c r="F110" s="100"/>
      <c r="G110" s="101"/>
      <c r="H110" s="4" t="s">
        <v>382</v>
      </c>
      <c r="I110" s="5">
        <v>28</v>
      </c>
      <c r="J110" s="6">
        <v>1</v>
      </c>
      <c r="K110" s="15">
        <v>13</v>
      </c>
      <c r="L110" s="91" t="s">
        <v>592</v>
      </c>
      <c r="M110" s="92" t="s">
        <v>343</v>
      </c>
      <c r="N110" s="92" t="s">
        <v>344</v>
      </c>
      <c r="O110" s="92" t="s">
        <v>12</v>
      </c>
      <c r="P110" s="5">
        <v>340</v>
      </c>
      <c r="Q110" s="194">
        <f>'приложение 6'!Q446</f>
        <v>180</v>
      </c>
      <c r="R110" s="194">
        <f>'приложение 6'!R446</f>
        <v>200</v>
      </c>
      <c r="S110" s="194">
        <f>'приложение 6'!S446</f>
        <v>200</v>
      </c>
    </row>
    <row r="111" spans="1:19" ht="24.75" customHeight="1">
      <c r="A111" s="106"/>
      <c r="B111" s="107"/>
      <c r="C111" s="102"/>
      <c r="D111" s="103"/>
      <c r="E111" s="100"/>
      <c r="F111" s="100"/>
      <c r="G111" s="101"/>
      <c r="H111" s="4" t="s">
        <v>550</v>
      </c>
      <c r="I111" s="5">
        <v>28</v>
      </c>
      <c r="J111" s="6">
        <v>1</v>
      </c>
      <c r="K111" s="15">
        <v>13</v>
      </c>
      <c r="L111" s="91" t="s">
        <v>592</v>
      </c>
      <c r="M111" s="92" t="s">
        <v>343</v>
      </c>
      <c r="N111" s="92" t="s">
        <v>361</v>
      </c>
      <c r="O111" s="92" t="s">
        <v>388</v>
      </c>
      <c r="P111" s="5"/>
      <c r="Q111" s="194">
        <f>Q112</f>
        <v>75</v>
      </c>
      <c r="R111" s="194">
        <f>R112</f>
        <v>135</v>
      </c>
      <c r="S111" s="194">
        <f>S112</f>
        <v>135</v>
      </c>
    </row>
    <row r="112" spans="1:19" ht="36.75" customHeight="1">
      <c r="A112" s="106"/>
      <c r="B112" s="107"/>
      <c r="C112" s="102"/>
      <c r="D112" s="103"/>
      <c r="E112" s="100"/>
      <c r="F112" s="100"/>
      <c r="G112" s="101"/>
      <c r="H112" s="4" t="s">
        <v>11</v>
      </c>
      <c r="I112" s="5">
        <v>28</v>
      </c>
      <c r="J112" s="6">
        <v>1</v>
      </c>
      <c r="K112" s="15">
        <v>13</v>
      </c>
      <c r="L112" s="91" t="s">
        <v>592</v>
      </c>
      <c r="M112" s="92" t="s">
        <v>343</v>
      </c>
      <c r="N112" s="92" t="s">
        <v>361</v>
      </c>
      <c r="O112" s="92" t="s">
        <v>12</v>
      </c>
      <c r="P112" s="5"/>
      <c r="Q112" s="194">
        <f>Q114+Q113</f>
        <v>75</v>
      </c>
      <c r="R112" s="194">
        <f>R114</f>
        <v>135</v>
      </c>
      <c r="S112" s="194">
        <f>S114</f>
        <v>135</v>
      </c>
    </row>
    <row r="113" spans="1:19" ht="36.75" customHeight="1" hidden="1">
      <c r="A113" s="106"/>
      <c r="B113" s="107"/>
      <c r="C113" s="102"/>
      <c r="D113" s="103"/>
      <c r="E113" s="100"/>
      <c r="F113" s="100"/>
      <c r="G113" s="101"/>
      <c r="H113" s="4" t="str">
        <f>'приложение 6'!H449</f>
        <v>Расходы на выплаты персоналу государственных (муниципальных) органов</v>
      </c>
      <c r="I113" s="5">
        <f>'приложение 6'!I449</f>
        <v>28</v>
      </c>
      <c r="J113" s="6">
        <f>'приложение 6'!J449</f>
        <v>1</v>
      </c>
      <c r="K113" s="15">
        <f>'приложение 6'!K449</f>
        <v>13</v>
      </c>
      <c r="L113" s="91" t="str">
        <f>'приложение 6'!L449</f>
        <v>28</v>
      </c>
      <c r="M113" s="92" t="str">
        <f>'приложение 6'!M449</f>
        <v>0</v>
      </c>
      <c r="N113" s="92" t="str">
        <f>'приложение 6'!N449</f>
        <v>02</v>
      </c>
      <c r="O113" s="92" t="str">
        <f>'приложение 6'!O449</f>
        <v>20210</v>
      </c>
      <c r="P113" s="5">
        <f>'приложение 6'!P449</f>
        <v>120</v>
      </c>
      <c r="Q113" s="194">
        <f>'приложение 6'!Q449</f>
        <v>0</v>
      </c>
      <c r="R113" s="194">
        <f>'приложение 6'!R449</f>
        <v>0</v>
      </c>
      <c r="S113" s="194">
        <f>'приложение 6'!S449</f>
        <v>0</v>
      </c>
    </row>
    <row r="114" spans="1:19" ht="24.75" customHeight="1">
      <c r="A114" s="106"/>
      <c r="B114" s="107"/>
      <c r="C114" s="102"/>
      <c r="D114" s="103"/>
      <c r="E114" s="100"/>
      <c r="F114" s="100"/>
      <c r="G114" s="101"/>
      <c r="H114" s="4" t="s">
        <v>444</v>
      </c>
      <c r="I114" s="5">
        <v>28</v>
      </c>
      <c r="J114" s="6">
        <v>1</v>
      </c>
      <c r="K114" s="15">
        <v>13</v>
      </c>
      <c r="L114" s="91" t="s">
        <v>592</v>
      </c>
      <c r="M114" s="92" t="s">
        <v>343</v>
      </c>
      <c r="N114" s="92" t="s">
        <v>361</v>
      </c>
      <c r="O114" s="92" t="s">
        <v>12</v>
      </c>
      <c r="P114" s="5">
        <v>240</v>
      </c>
      <c r="Q114" s="194">
        <f>'приложение 6'!Q450</f>
        <v>75</v>
      </c>
      <c r="R114" s="194">
        <f>'приложение 6'!R450</f>
        <v>135</v>
      </c>
      <c r="S114" s="194">
        <f>'приложение 6'!S450</f>
        <v>135</v>
      </c>
    </row>
    <row r="115" spans="1:19" ht="24.75" customHeight="1">
      <c r="A115" s="106"/>
      <c r="B115" s="107"/>
      <c r="C115" s="102"/>
      <c r="D115" s="103"/>
      <c r="E115" s="100"/>
      <c r="F115" s="100"/>
      <c r="G115" s="85"/>
      <c r="H115" s="10" t="str">
        <f>'приложение 6'!H451</f>
        <v>Основное мероприятие «Комплекс стимулирующих мер по закреплению кадров в районе»</v>
      </c>
      <c r="I115" s="9">
        <f>'приложение 6'!I451</f>
        <v>28</v>
      </c>
      <c r="J115" s="15">
        <f>'приложение 6'!J451</f>
        <v>1</v>
      </c>
      <c r="K115" s="15">
        <f>'приложение 6'!K451</f>
        <v>13</v>
      </c>
      <c r="L115" s="91" t="str">
        <f>'приложение 6'!L451</f>
        <v>28</v>
      </c>
      <c r="M115" s="92" t="str">
        <f>'приложение 6'!M451</f>
        <v>0</v>
      </c>
      <c r="N115" s="92" t="str">
        <f>'приложение 6'!N451</f>
        <v>03</v>
      </c>
      <c r="O115" s="92" t="str">
        <f>'приложение 6'!O451</f>
        <v>00000</v>
      </c>
      <c r="P115" s="5" t="s">
        <v>389</v>
      </c>
      <c r="Q115" s="196">
        <f>'приложение 6'!Q451</f>
        <v>30</v>
      </c>
      <c r="R115" s="196">
        <f>'приложение 6'!R451</f>
        <v>0</v>
      </c>
      <c r="S115" s="196">
        <f>'приложение 6'!S451</f>
        <v>0</v>
      </c>
    </row>
    <row r="116" spans="1:19" ht="30" customHeight="1">
      <c r="A116" s="106"/>
      <c r="B116" s="107"/>
      <c r="C116" s="102"/>
      <c r="D116" s="103"/>
      <c r="E116" s="100"/>
      <c r="F116" s="100"/>
      <c r="G116" s="85"/>
      <c r="H116" s="10" t="str">
        <f>'приложение 6'!H452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16" s="9">
        <f>'приложение 6'!I452</f>
        <v>28</v>
      </c>
      <c r="J116" s="15">
        <f>'приложение 6'!J452</f>
        <v>1</v>
      </c>
      <c r="K116" s="15">
        <f>'приложение 6'!K452</f>
        <v>13</v>
      </c>
      <c r="L116" s="91" t="str">
        <f>'приложение 6'!L452</f>
        <v>28</v>
      </c>
      <c r="M116" s="92" t="str">
        <f>'приложение 6'!M452</f>
        <v>0</v>
      </c>
      <c r="N116" s="92" t="str">
        <f>'приложение 6'!N452</f>
        <v>03</v>
      </c>
      <c r="O116" s="92" t="str">
        <f>'приложение 6'!O452</f>
        <v>20210</v>
      </c>
      <c r="P116" s="5" t="s">
        <v>389</v>
      </c>
      <c r="Q116" s="196">
        <f>'приложение 6'!Q452</f>
        <v>30</v>
      </c>
      <c r="R116" s="196">
        <f>'приложение 6'!R452</f>
        <v>0</v>
      </c>
      <c r="S116" s="196">
        <f>'приложение 6'!S452</f>
        <v>0</v>
      </c>
    </row>
    <row r="117" spans="1:19" ht="24.75" customHeight="1">
      <c r="A117" s="106"/>
      <c r="B117" s="107"/>
      <c r="C117" s="102"/>
      <c r="D117" s="103"/>
      <c r="E117" s="100"/>
      <c r="F117" s="100"/>
      <c r="G117" s="85"/>
      <c r="H117" s="10" t="str">
        <f>'приложение 6'!H453</f>
        <v>Иные закупки товаров, работ и услуг для обеспечения государственных (муниципальных) нужд</v>
      </c>
      <c r="I117" s="9">
        <f>'приложение 6'!I453</f>
        <v>28</v>
      </c>
      <c r="J117" s="15">
        <f>'приложение 6'!J453</f>
        <v>1</v>
      </c>
      <c r="K117" s="15">
        <f>'приложение 6'!K453</f>
        <v>13</v>
      </c>
      <c r="L117" s="91" t="str">
        <f>'приложение 6'!L453</f>
        <v>28</v>
      </c>
      <c r="M117" s="92" t="str">
        <f>'приложение 6'!M453</f>
        <v>0</v>
      </c>
      <c r="N117" s="92" t="str">
        <f>'приложение 6'!N453</f>
        <v>03</v>
      </c>
      <c r="O117" s="92" t="str">
        <f>'приложение 6'!O453</f>
        <v>20210</v>
      </c>
      <c r="P117" s="5">
        <f>'приложение 6'!P453</f>
        <v>240</v>
      </c>
      <c r="Q117" s="196">
        <f>'приложение 6'!Q453</f>
        <v>30</v>
      </c>
      <c r="R117" s="196">
        <f>'приложение 6'!R453</f>
        <v>0</v>
      </c>
      <c r="S117" s="196">
        <f>'приложение 6'!S453</f>
        <v>0</v>
      </c>
    </row>
    <row r="118" spans="1:19" ht="36.75" customHeight="1">
      <c r="A118" s="93"/>
      <c r="B118" s="94"/>
      <c r="C118" s="99"/>
      <c r="D118" s="97"/>
      <c r="E118" s="100"/>
      <c r="F118" s="100"/>
      <c r="G118" s="85"/>
      <c r="H118" s="10" t="s">
        <v>436</v>
      </c>
      <c r="I118" s="9">
        <v>661</v>
      </c>
      <c r="J118" s="15">
        <v>1</v>
      </c>
      <c r="K118" s="15">
        <v>13</v>
      </c>
      <c r="L118" s="91" t="s">
        <v>437</v>
      </c>
      <c r="M118" s="92" t="s">
        <v>343</v>
      </c>
      <c r="N118" s="92" t="s">
        <v>353</v>
      </c>
      <c r="O118" s="92" t="s">
        <v>388</v>
      </c>
      <c r="P118" s="5"/>
      <c r="Q118" s="196">
        <f aca="true" t="shared" si="6" ref="Q118:S119">Q119</f>
        <v>18649.8</v>
      </c>
      <c r="R118" s="196">
        <f t="shared" si="6"/>
        <v>15420.3</v>
      </c>
      <c r="S118" s="196">
        <f t="shared" si="6"/>
        <v>15420.3</v>
      </c>
    </row>
    <row r="119" spans="1:19" ht="38.25" customHeight="1">
      <c r="A119" s="93"/>
      <c r="B119" s="94"/>
      <c r="C119" s="110"/>
      <c r="D119" s="90"/>
      <c r="E119" s="90"/>
      <c r="F119" s="90"/>
      <c r="G119" s="85"/>
      <c r="H119" s="10" t="s">
        <v>440</v>
      </c>
      <c r="I119" s="9">
        <v>661</v>
      </c>
      <c r="J119" s="15">
        <v>1</v>
      </c>
      <c r="K119" s="15">
        <v>13</v>
      </c>
      <c r="L119" s="91" t="s">
        <v>437</v>
      </c>
      <c r="M119" s="92" t="s">
        <v>340</v>
      </c>
      <c r="N119" s="92" t="s">
        <v>353</v>
      </c>
      <c r="O119" s="92" t="s">
        <v>388</v>
      </c>
      <c r="P119" s="9"/>
      <c r="Q119" s="194">
        <f t="shared" si="6"/>
        <v>18649.8</v>
      </c>
      <c r="R119" s="194">
        <f t="shared" si="6"/>
        <v>15420.3</v>
      </c>
      <c r="S119" s="194">
        <f t="shared" si="6"/>
        <v>15420.3</v>
      </c>
    </row>
    <row r="120" spans="1:19" ht="36" customHeight="1">
      <c r="A120" s="93"/>
      <c r="B120" s="94"/>
      <c r="C120" s="102"/>
      <c r="D120" s="107"/>
      <c r="E120" s="110"/>
      <c r="F120" s="110"/>
      <c r="G120" s="85"/>
      <c r="H120" s="10" t="s">
        <v>441</v>
      </c>
      <c r="I120" s="9">
        <v>661</v>
      </c>
      <c r="J120" s="15">
        <v>1</v>
      </c>
      <c r="K120" s="15">
        <v>13</v>
      </c>
      <c r="L120" s="91" t="s">
        <v>437</v>
      </c>
      <c r="M120" s="92" t="s">
        <v>340</v>
      </c>
      <c r="N120" s="92" t="s">
        <v>361</v>
      </c>
      <c r="O120" s="92" t="s">
        <v>388</v>
      </c>
      <c r="P120" s="9"/>
      <c r="Q120" s="194">
        <f>Q121+Q127+Q125</f>
        <v>18649.8</v>
      </c>
      <c r="R120" s="194">
        <f>R121+R127+R125</f>
        <v>15420.3</v>
      </c>
      <c r="S120" s="194">
        <f>S121+S127+S125</f>
        <v>15420.3</v>
      </c>
    </row>
    <row r="121" spans="1:19" ht="33.75" customHeight="1">
      <c r="A121" s="93"/>
      <c r="B121" s="94"/>
      <c r="C121" s="102"/>
      <c r="D121" s="107"/>
      <c r="E121" s="110"/>
      <c r="F121" s="110"/>
      <c r="G121" s="85"/>
      <c r="H121" s="10" t="s">
        <v>100</v>
      </c>
      <c r="I121" s="9">
        <v>661</v>
      </c>
      <c r="J121" s="15">
        <v>1</v>
      </c>
      <c r="K121" s="15">
        <v>13</v>
      </c>
      <c r="L121" s="91" t="s">
        <v>437</v>
      </c>
      <c r="M121" s="92" t="s">
        <v>340</v>
      </c>
      <c r="N121" s="92" t="s">
        <v>361</v>
      </c>
      <c r="O121" s="92" t="s">
        <v>101</v>
      </c>
      <c r="P121" s="9"/>
      <c r="Q121" s="201">
        <f>SUM(Q122:Q124)</f>
        <v>12340.3</v>
      </c>
      <c r="R121" s="201">
        <f>SUM(R122:R124)</f>
        <v>12005.699999999999</v>
      </c>
      <c r="S121" s="201">
        <f>SUM(S122:S124)</f>
        <v>12005.699999999999</v>
      </c>
    </row>
    <row r="122" spans="1:19" ht="30" customHeight="1">
      <c r="A122" s="93"/>
      <c r="B122" s="94"/>
      <c r="C122" s="102"/>
      <c r="D122" s="107"/>
      <c r="E122" s="110"/>
      <c r="F122" s="110"/>
      <c r="G122" s="85"/>
      <c r="H122" s="10" t="s">
        <v>498</v>
      </c>
      <c r="I122" s="9">
        <v>661</v>
      </c>
      <c r="J122" s="15">
        <v>1</v>
      </c>
      <c r="K122" s="15">
        <v>13</v>
      </c>
      <c r="L122" s="91" t="s">
        <v>437</v>
      </c>
      <c r="M122" s="92" t="s">
        <v>340</v>
      </c>
      <c r="N122" s="92" t="s">
        <v>361</v>
      </c>
      <c r="O122" s="92" t="s">
        <v>101</v>
      </c>
      <c r="P122" s="9">
        <v>110</v>
      </c>
      <c r="Q122" s="194">
        <f>'приложение 6'!Q510</f>
        <v>11047.4</v>
      </c>
      <c r="R122" s="194">
        <f>'приложение 6'!R510</f>
        <v>11047.4</v>
      </c>
      <c r="S122" s="194">
        <f>'приложение 6'!S510</f>
        <v>11047.4</v>
      </c>
    </row>
    <row r="123" spans="1:19" ht="30" customHeight="1">
      <c r="A123" s="93"/>
      <c r="B123" s="94"/>
      <c r="C123" s="102"/>
      <c r="D123" s="107"/>
      <c r="E123" s="110"/>
      <c r="F123" s="110"/>
      <c r="G123" s="85"/>
      <c r="H123" s="10" t="s">
        <v>444</v>
      </c>
      <c r="I123" s="9">
        <v>661</v>
      </c>
      <c r="J123" s="15">
        <v>1</v>
      </c>
      <c r="K123" s="15">
        <v>13</v>
      </c>
      <c r="L123" s="91" t="s">
        <v>437</v>
      </c>
      <c r="M123" s="92" t="s">
        <v>340</v>
      </c>
      <c r="N123" s="92" t="s">
        <v>361</v>
      </c>
      <c r="O123" s="92" t="s">
        <v>101</v>
      </c>
      <c r="P123" s="9">
        <v>240</v>
      </c>
      <c r="Q123" s="194">
        <f>'приложение 6'!Q511</f>
        <v>1292.5</v>
      </c>
      <c r="R123" s="194">
        <f>'приложение 6'!R511</f>
        <v>957.9</v>
      </c>
      <c r="S123" s="194">
        <f>'приложение 6'!S511</f>
        <v>957.9</v>
      </c>
    </row>
    <row r="124" spans="1:19" ht="30" customHeight="1">
      <c r="A124" s="93"/>
      <c r="B124" s="94"/>
      <c r="C124" s="102"/>
      <c r="D124" s="107"/>
      <c r="E124" s="110"/>
      <c r="F124" s="110"/>
      <c r="G124" s="85"/>
      <c r="H124" s="10" t="s">
        <v>445</v>
      </c>
      <c r="I124" s="9">
        <v>661</v>
      </c>
      <c r="J124" s="15">
        <v>1</v>
      </c>
      <c r="K124" s="15">
        <v>13</v>
      </c>
      <c r="L124" s="91" t="s">
        <v>437</v>
      </c>
      <c r="M124" s="92" t="s">
        <v>340</v>
      </c>
      <c r="N124" s="92" t="s">
        <v>361</v>
      </c>
      <c r="O124" s="92" t="s">
        <v>101</v>
      </c>
      <c r="P124" s="9">
        <v>850</v>
      </c>
      <c r="Q124" s="194">
        <f>'приложение 6'!Q512</f>
        <v>0.4</v>
      </c>
      <c r="R124" s="194">
        <f>'приложение 6'!R512</f>
        <v>0.4</v>
      </c>
      <c r="S124" s="194">
        <f>'приложение 6'!S512</f>
        <v>0.4</v>
      </c>
    </row>
    <row r="125" spans="1:19" ht="30" customHeight="1">
      <c r="A125" s="93"/>
      <c r="B125" s="94"/>
      <c r="C125" s="102"/>
      <c r="D125" s="107"/>
      <c r="E125" s="110"/>
      <c r="F125" s="110"/>
      <c r="G125" s="85"/>
      <c r="H125" s="10" t="s">
        <v>569</v>
      </c>
      <c r="I125" s="9">
        <v>661</v>
      </c>
      <c r="J125" s="15">
        <v>1</v>
      </c>
      <c r="K125" s="15">
        <v>13</v>
      </c>
      <c r="L125" s="91" t="s">
        <v>437</v>
      </c>
      <c r="M125" s="92" t="s">
        <v>340</v>
      </c>
      <c r="N125" s="92" t="s">
        <v>361</v>
      </c>
      <c r="O125" s="92" t="s">
        <v>568</v>
      </c>
      <c r="P125" s="9"/>
      <c r="Q125" s="194">
        <f>Q126</f>
        <v>3414.6</v>
      </c>
      <c r="R125" s="194">
        <f>R126</f>
        <v>3414.6</v>
      </c>
      <c r="S125" s="194">
        <f>S126</f>
        <v>3414.6</v>
      </c>
    </row>
    <row r="126" spans="1:19" ht="30" customHeight="1">
      <c r="A126" s="93"/>
      <c r="B126" s="94"/>
      <c r="C126" s="102"/>
      <c r="D126" s="107"/>
      <c r="E126" s="110"/>
      <c r="F126" s="110"/>
      <c r="G126" s="85"/>
      <c r="H126" s="10" t="s">
        <v>498</v>
      </c>
      <c r="I126" s="9">
        <v>661</v>
      </c>
      <c r="J126" s="15">
        <v>1</v>
      </c>
      <c r="K126" s="15">
        <v>13</v>
      </c>
      <c r="L126" s="91" t="s">
        <v>437</v>
      </c>
      <c r="M126" s="92" t="s">
        <v>340</v>
      </c>
      <c r="N126" s="92" t="s">
        <v>361</v>
      </c>
      <c r="O126" s="92" t="s">
        <v>568</v>
      </c>
      <c r="P126" s="9">
        <v>110</v>
      </c>
      <c r="Q126" s="194">
        <f>'приложение 6'!Q514</f>
        <v>3414.6</v>
      </c>
      <c r="R126" s="194">
        <f>'приложение 6'!R514</f>
        <v>3414.6</v>
      </c>
      <c r="S126" s="194">
        <f>'приложение 6'!S514</f>
        <v>3414.6</v>
      </c>
    </row>
    <row r="127" spans="1:19" ht="33.75" customHeight="1">
      <c r="A127" s="93"/>
      <c r="B127" s="94"/>
      <c r="C127" s="102"/>
      <c r="D127" s="107"/>
      <c r="E127" s="110"/>
      <c r="F127" s="110"/>
      <c r="G127" s="85"/>
      <c r="H127" s="10" t="s">
        <v>482</v>
      </c>
      <c r="I127" s="9">
        <v>661</v>
      </c>
      <c r="J127" s="15">
        <v>1</v>
      </c>
      <c r="K127" s="15">
        <v>13</v>
      </c>
      <c r="L127" s="91" t="s">
        <v>437</v>
      </c>
      <c r="M127" s="92" t="s">
        <v>340</v>
      </c>
      <c r="N127" s="92" t="s">
        <v>361</v>
      </c>
      <c r="O127" s="92" t="s">
        <v>481</v>
      </c>
      <c r="P127" s="9"/>
      <c r="Q127" s="194">
        <f>SUM(Q128:Q129)</f>
        <v>2894.9</v>
      </c>
      <c r="R127" s="194">
        <f>SUM(R128:R129)</f>
        <v>0</v>
      </c>
      <c r="S127" s="194">
        <f>SUM(S128:S129)</f>
        <v>0</v>
      </c>
    </row>
    <row r="128" spans="1:19" ht="33.75" customHeight="1">
      <c r="A128" s="93"/>
      <c r="B128" s="94"/>
      <c r="C128" s="102"/>
      <c r="D128" s="107"/>
      <c r="E128" s="110"/>
      <c r="F128" s="110"/>
      <c r="G128" s="85"/>
      <c r="H128" s="10" t="s">
        <v>447</v>
      </c>
      <c r="I128" s="9">
        <v>661</v>
      </c>
      <c r="J128" s="15">
        <v>1</v>
      </c>
      <c r="K128" s="15">
        <v>13</v>
      </c>
      <c r="L128" s="91" t="s">
        <v>437</v>
      </c>
      <c r="M128" s="92" t="s">
        <v>340</v>
      </c>
      <c r="N128" s="92" t="s">
        <v>361</v>
      </c>
      <c r="O128" s="92" t="s">
        <v>481</v>
      </c>
      <c r="P128" s="9">
        <v>110</v>
      </c>
      <c r="Q128" s="194">
        <f>'приложение 6'!Q516</f>
        <v>2826.9</v>
      </c>
      <c r="R128" s="194">
        <v>0</v>
      </c>
      <c r="S128" s="194">
        <v>0</v>
      </c>
    </row>
    <row r="129" spans="1:19" ht="33.75" customHeight="1">
      <c r="A129" s="93"/>
      <c r="B129" s="94"/>
      <c r="C129" s="102"/>
      <c r="D129" s="107"/>
      <c r="E129" s="110"/>
      <c r="F129" s="110"/>
      <c r="G129" s="85"/>
      <c r="H129" s="10" t="s">
        <v>444</v>
      </c>
      <c r="I129" s="9">
        <v>661</v>
      </c>
      <c r="J129" s="15">
        <v>1</v>
      </c>
      <c r="K129" s="15">
        <v>13</v>
      </c>
      <c r="L129" s="91" t="s">
        <v>437</v>
      </c>
      <c r="M129" s="92" t="s">
        <v>340</v>
      </c>
      <c r="N129" s="92" t="s">
        <v>361</v>
      </c>
      <c r="O129" s="92" t="s">
        <v>481</v>
      </c>
      <c r="P129" s="9">
        <v>240</v>
      </c>
      <c r="Q129" s="194">
        <f>'приложение 6'!Q517</f>
        <v>68</v>
      </c>
      <c r="R129" s="194">
        <v>0</v>
      </c>
      <c r="S129" s="194">
        <v>0</v>
      </c>
    </row>
    <row r="130" spans="1:19" ht="33.75" customHeight="1" hidden="1">
      <c r="A130" s="93"/>
      <c r="B130" s="94"/>
      <c r="C130" s="93"/>
      <c r="D130" s="105"/>
      <c r="E130" s="100"/>
      <c r="F130" s="100"/>
      <c r="G130" s="85"/>
      <c r="H130" s="10" t="s">
        <v>603</v>
      </c>
      <c r="I130" s="5">
        <v>27</v>
      </c>
      <c r="J130" s="6">
        <v>1</v>
      </c>
      <c r="K130" s="15">
        <v>13</v>
      </c>
      <c r="L130" s="91" t="s">
        <v>534</v>
      </c>
      <c r="M130" s="92" t="s">
        <v>343</v>
      </c>
      <c r="N130" s="92" t="s">
        <v>353</v>
      </c>
      <c r="O130" s="92" t="s">
        <v>388</v>
      </c>
      <c r="P130" s="5"/>
      <c r="Q130" s="196">
        <f>Q131</f>
        <v>0</v>
      </c>
      <c r="R130" s="196">
        <f>R131</f>
        <v>0</v>
      </c>
      <c r="S130" s="196">
        <f>S131</f>
        <v>0</v>
      </c>
    </row>
    <row r="131" spans="1:19" ht="23.25" customHeight="1" hidden="1">
      <c r="A131" s="93"/>
      <c r="B131" s="94"/>
      <c r="C131" s="93"/>
      <c r="D131" s="105"/>
      <c r="E131" s="100"/>
      <c r="F131" s="100"/>
      <c r="G131" s="85"/>
      <c r="H131" s="10" t="s">
        <v>614</v>
      </c>
      <c r="I131" s="5">
        <v>27</v>
      </c>
      <c r="J131" s="6">
        <v>1</v>
      </c>
      <c r="K131" s="15">
        <v>13</v>
      </c>
      <c r="L131" s="91" t="s">
        <v>534</v>
      </c>
      <c r="M131" s="92" t="s">
        <v>339</v>
      </c>
      <c r="N131" s="92" t="s">
        <v>353</v>
      </c>
      <c r="O131" s="92" t="s">
        <v>388</v>
      </c>
      <c r="P131" s="5"/>
      <c r="Q131" s="196">
        <f>Q132+Q135</f>
        <v>0</v>
      </c>
      <c r="R131" s="196">
        <f>R132+R135</f>
        <v>0</v>
      </c>
      <c r="S131" s="196">
        <f>S132+S135</f>
        <v>0</v>
      </c>
    </row>
    <row r="132" spans="1:19" ht="39" customHeight="1" hidden="1">
      <c r="A132" s="93"/>
      <c r="B132" s="94"/>
      <c r="C132" s="93"/>
      <c r="D132" s="105"/>
      <c r="E132" s="100"/>
      <c r="F132" s="100"/>
      <c r="G132" s="85"/>
      <c r="H132" s="10" t="s">
        <v>615</v>
      </c>
      <c r="I132" s="5">
        <v>27</v>
      </c>
      <c r="J132" s="6">
        <v>1</v>
      </c>
      <c r="K132" s="15">
        <v>13</v>
      </c>
      <c r="L132" s="91" t="s">
        <v>534</v>
      </c>
      <c r="M132" s="92" t="s">
        <v>339</v>
      </c>
      <c r="N132" s="92" t="s">
        <v>344</v>
      </c>
      <c r="O132" s="92" t="s">
        <v>388</v>
      </c>
      <c r="P132" s="5"/>
      <c r="Q132" s="196">
        <f aca="true" t="shared" si="7" ref="Q132:S133">Q133</f>
        <v>0</v>
      </c>
      <c r="R132" s="196">
        <f t="shared" si="7"/>
        <v>0</v>
      </c>
      <c r="S132" s="196">
        <f t="shared" si="7"/>
        <v>0</v>
      </c>
    </row>
    <row r="133" spans="1:19" ht="56.25" customHeight="1" hidden="1">
      <c r="A133" s="93"/>
      <c r="B133" s="94"/>
      <c r="C133" s="93"/>
      <c r="D133" s="105"/>
      <c r="E133" s="100"/>
      <c r="F133" s="100"/>
      <c r="G133" s="85"/>
      <c r="H133" s="10" t="s">
        <v>616</v>
      </c>
      <c r="I133" s="5">
        <v>27</v>
      </c>
      <c r="J133" s="6">
        <v>1</v>
      </c>
      <c r="K133" s="15">
        <v>13</v>
      </c>
      <c r="L133" s="91" t="s">
        <v>534</v>
      </c>
      <c r="M133" s="92" t="s">
        <v>339</v>
      </c>
      <c r="N133" s="92" t="s">
        <v>344</v>
      </c>
      <c r="O133" s="92" t="s">
        <v>516</v>
      </c>
      <c r="P133" s="5"/>
      <c r="Q133" s="196">
        <f t="shared" si="7"/>
        <v>0</v>
      </c>
      <c r="R133" s="196">
        <f t="shared" si="7"/>
        <v>0</v>
      </c>
      <c r="S133" s="196">
        <f t="shared" si="7"/>
        <v>0</v>
      </c>
    </row>
    <row r="134" spans="1:19" ht="23.25" customHeight="1" hidden="1">
      <c r="A134" s="93"/>
      <c r="B134" s="94"/>
      <c r="C134" s="93"/>
      <c r="D134" s="105"/>
      <c r="E134" s="100"/>
      <c r="F134" s="100"/>
      <c r="G134" s="85"/>
      <c r="H134" s="10" t="s">
        <v>444</v>
      </c>
      <c r="I134" s="5">
        <v>27</v>
      </c>
      <c r="J134" s="6">
        <v>1</v>
      </c>
      <c r="K134" s="15">
        <v>13</v>
      </c>
      <c r="L134" s="91" t="s">
        <v>534</v>
      </c>
      <c r="M134" s="92" t="s">
        <v>339</v>
      </c>
      <c r="N134" s="92" t="s">
        <v>344</v>
      </c>
      <c r="O134" s="92" t="s">
        <v>516</v>
      </c>
      <c r="P134" s="5">
        <v>240</v>
      </c>
      <c r="Q134" s="196">
        <f>'приложение 6'!Q55</f>
        <v>0</v>
      </c>
      <c r="R134" s="196">
        <f>'приложение 6'!R55</f>
        <v>0</v>
      </c>
      <c r="S134" s="196">
        <f>'приложение 6'!S55</f>
        <v>0</v>
      </c>
    </row>
    <row r="135" spans="1:19" ht="54" customHeight="1" hidden="1">
      <c r="A135" s="93"/>
      <c r="B135" s="94"/>
      <c r="C135" s="93"/>
      <c r="D135" s="105"/>
      <c r="E135" s="100"/>
      <c r="F135" s="100"/>
      <c r="G135" s="85"/>
      <c r="H135" s="10" t="s">
        <v>617</v>
      </c>
      <c r="I135" s="5">
        <v>27</v>
      </c>
      <c r="J135" s="6">
        <v>1</v>
      </c>
      <c r="K135" s="15">
        <v>13</v>
      </c>
      <c r="L135" s="91" t="s">
        <v>534</v>
      </c>
      <c r="M135" s="92" t="s">
        <v>339</v>
      </c>
      <c r="N135" s="92" t="s">
        <v>361</v>
      </c>
      <c r="O135" s="92" t="s">
        <v>388</v>
      </c>
      <c r="P135" s="5"/>
      <c r="Q135" s="196">
        <f aca="true" t="shared" si="8" ref="Q135:S136">Q136</f>
        <v>0</v>
      </c>
      <c r="R135" s="196">
        <f t="shared" si="8"/>
        <v>0</v>
      </c>
      <c r="S135" s="196">
        <f t="shared" si="8"/>
        <v>0</v>
      </c>
    </row>
    <row r="136" spans="1:19" ht="51.75" customHeight="1" hidden="1">
      <c r="A136" s="93"/>
      <c r="B136" s="94"/>
      <c r="C136" s="93"/>
      <c r="D136" s="105"/>
      <c r="E136" s="100"/>
      <c r="F136" s="100"/>
      <c r="G136" s="85"/>
      <c r="H136" s="10" t="s">
        <v>616</v>
      </c>
      <c r="I136" s="5">
        <v>27</v>
      </c>
      <c r="J136" s="6">
        <v>1</v>
      </c>
      <c r="K136" s="15">
        <v>13</v>
      </c>
      <c r="L136" s="91" t="s">
        <v>534</v>
      </c>
      <c r="M136" s="92" t="s">
        <v>339</v>
      </c>
      <c r="N136" s="92" t="s">
        <v>361</v>
      </c>
      <c r="O136" s="92" t="s">
        <v>516</v>
      </c>
      <c r="P136" s="5"/>
      <c r="Q136" s="196">
        <f t="shared" si="8"/>
        <v>0</v>
      </c>
      <c r="R136" s="196">
        <f t="shared" si="8"/>
        <v>0</v>
      </c>
      <c r="S136" s="196">
        <f t="shared" si="8"/>
        <v>0</v>
      </c>
    </row>
    <row r="137" spans="1:19" ht="23.25" customHeight="1" hidden="1">
      <c r="A137" s="93"/>
      <c r="B137" s="94"/>
      <c r="C137" s="93"/>
      <c r="D137" s="105"/>
      <c r="E137" s="100"/>
      <c r="F137" s="100"/>
      <c r="G137" s="85"/>
      <c r="H137" s="10" t="s">
        <v>444</v>
      </c>
      <c r="I137" s="5">
        <v>27</v>
      </c>
      <c r="J137" s="6">
        <v>1</v>
      </c>
      <c r="K137" s="15">
        <v>13</v>
      </c>
      <c r="L137" s="91" t="s">
        <v>534</v>
      </c>
      <c r="M137" s="92" t="s">
        <v>339</v>
      </c>
      <c r="N137" s="92" t="s">
        <v>361</v>
      </c>
      <c r="O137" s="92" t="s">
        <v>516</v>
      </c>
      <c r="P137" s="5">
        <v>240</v>
      </c>
      <c r="Q137" s="196">
        <f>'приложение 6'!Q58</f>
        <v>0</v>
      </c>
      <c r="R137" s="196">
        <f>'приложение 6'!R58</f>
        <v>0</v>
      </c>
      <c r="S137" s="196">
        <f>'приложение 6'!S58</f>
        <v>0</v>
      </c>
    </row>
    <row r="138" spans="1:19" ht="33.75" customHeight="1">
      <c r="A138" s="93"/>
      <c r="B138" s="94"/>
      <c r="C138" s="93"/>
      <c r="D138" s="107"/>
      <c r="E138" s="110"/>
      <c r="F138" s="110"/>
      <c r="G138" s="85"/>
      <c r="H138" s="10" t="s">
        <v>889</v>
      </c>
      <c r="I138" s="9">
        <v>664</v>
      </c>
      <c r="J138" s="15">
        <v>1</v>
      </c>
      <c r="K138" s="15">
        <v>13</v>
      </c>
      <c r="L138" s="91" t="s">
        <v>716</v>
      </c>
      <c r="M138" s="92" t="s">
        <v>343</v>
      </c>
      <c r="N138" s="92" t="s">
        <v>353</v>
      </c>
      <c r="O138" s="92" t="s">
        <v>388</v>
      </c>
      <c r="P138" s="9"/>
      <c r="Q138" s="194">
        <f>Q139+Q143+Q146+Q150+Q166</f>
        <v>5784.3</v>
      </c>
      <c r="R138" s="194">
        <f>R139+R143+R146+R150+R166</f>
        <v>5361.400000000001</v>
      </c>
      <c r="S138" s="194">
        <f>S139+S143+S146+S150+S166</f>
        <v>5361.400000000001</v>
      </c>
    </row>
    <row r="139" spans="1:19" ht="24.75" customHeight="1">
      <c r="A139" s="95"/>
      <c r="B139" s="94"/>
      <c r="C139" s="93"/>
      <c r="D139" s="105"/>
      <c r="E139" s="100"/>
      <c r="F139" s="100"/>
      <c r="G139" s="85"/>
      <c r="H139" s="10" t="s">
        <v>720</v>
      </c>
      <c r="I139" s="9">
        <v>664</v>
      </c>
      <c r="J139" s="15">
        <v>1</v>
      </c>
      <c r="K139" s="15">
        <v>13</v>
      </c>
      <c r="L139" s="15">
        <v>48</v>
      </c>
      <c r="M139" s="92" t="s">
        <v>343</v>
      </c>
      <c r="N139" s="92" t="s">
        <v>344</v>
      </c>
      <c r="O139" s="92" t="s">
        <v>388</v>
      </c>
      <c r="P139" s="9"/>
      <c r="Q139" s="194">
        <f aca="true" t="shared" si="9" ref="Q139:S140">Q140</f>
        <v>530</v>
      </c>
      <c r="R139" s="194">
        <f t="shared" si="9"/>
        <v>470</v>
      </c>
      <c r="S139" s="194">
        <f t="shared" si="9"/>
        <v>470</v>
      </c>
    </row>
    <row r="140" spans="1:19" ht="24.75" customHeight="1">
      <c r="A140" s="95"/>
      <c r="B140" s="94"/>
      <c r="C140" s="93"/>
      <c r="D140" s="105"/>
      <c r="E140" s="100"/>
      <c r="F140" s="100"/>
      <c r="G140" s="85"/>
      <c r="H140" s="10" t="s">
        <v>116</v>
      </c>
      <c r="I140" s="9">
        <v>664</v>
      </c>
      <c r="J140" s="15">
        <v>1</v>
      </c>
      <c r="K140" s="15">
        <v>13</v>
      </c>
      <c r="L140" s="15">
        <v>48</v>
      </c>
      <c r="M140" s="92" t="s">
        <v>343</v>
      </c>
      <c r="N140" s="92" t="s">
        <v>344</v>
      </c>
      <c r="O140" s="92" t="s">
        <v>77</v>
      </c>
      <c r="P140" s="9"/>
      <c r="Q140" s="194">
        <f>Q141+Q142</f>
        <v>530</v>
      </c>
      <c r="R140" s="194">
        <f t="shared" si="9"/>
        <v>470</v>
      </c>
      <c r="S140" s="194">
        <f t="shared" si="9"/>
        <v>470</v>
      </c>
    </row>
    <row r="141" spans="1:19" ht="24.75" customHeight="1">
      <c r="A141" s="95"/>
      <c r="B141" s="94"/>
      <c r="C141" s="93"/>
      <c r="D141" s="105"/>
      <c r="E141" s="100"/>
      <c r="F141" s="100"/>
      <c r="G141" s="85"/>
      <c r="H141" s="10" t="s">
        <v>444</v>
      </c>
      <c r="I141" s="9">
        <v>664</v>
      </c>
      <c r="J141" s="15">
        <v>1</v>
      </c>
      <c r="K141" s="15">
        <v>13</v>
      </c>
      <c r="L141" s="15">
        <v>48</v>
      </c>
      <c r="M141" s="92" t="s">
        <v>343</v>
      </c>
      <c r="N141" s="92" t="s">
        <v>344</v>
      </c>
      <c r="O141" s="92" t="s">
        <v>77</v>
      </c>
      <c r="P141" s="9">
        <v>240</v>
      </c>
      <c r="Q141" s="194">
        <f>'приложение 6'!Q703</f>
        <v>470</v>
      </c>
      <c r="R141" s="194">
        <f>'приложение 6'!R703</f>
        <v>470</v>
      </c>
      <c r="S141" s="194">
        <f>'приложение 6'!S703</f>
        <v>470</v>
      </c>
    </row>
    <row r="142" spans="1:19" ht="24.75" customHeight="1">
      <c r="A142" s="95"/>
      <c r="B142" s="94"/>
      <c r="C142" s="93"/>
      <c r="D142" s="105"/>
      <c r="E142" s="100"/>
      <c r="F142" s="100"/>
      <c r="G142" s="85"/>
      <c r="H142" s="10" t="str">
        <f>'приложение 6'!H704</f>
        <v>Исполнение судебных актов</v>
      </c>
      <c r="I142" s="9">
        <f>'приложение 6'!I704</f>
        <v>664</v>
      </c>
      <c r="J142" s="15">
        <f>'приложение 6'!J704</f>
        <v>1</v>
      </c>
      <c r="K142" s="15">
        <f>'приложение 6'!K704</f>
        <v>13</v>
      </c>
      <c r="L142" s="15">
        <f>'приложение 6'!L704</f>
        <v>48</v>
      </c>
      <c r="M142" s="92" t="str">
        <f>'приложение 6'!M704</f>
        <v>0</v>
      </c>
      <c r="N142" s="92" t="str">
        <f>'приложение 6'!N704</f>
        <v>01</v>
      </c>
      <c r="O142" s="92" t="str">
        <f>'приложение 6'!O704</f>
        <v>20520</v>
      </c>
      <c r="P142" s="9">
        <f>'приложение 6'!P704</f>
        <v>830</v>
      </c>
      <c r="Q142" s="194">
        <f>'приложение 6'!Q704</f>
        <v>60</v>
      </c>
      <c r="R142" s="194">
        <f>'приложение 6'!R704</f>
        <v>0</v>
      </c>
      <c r="S142" s="194">
        <f>'приложение 6'!S704</f>
        <v>0</v>
      </c>
    </row>
    <row r="143" spans="1:19" ht="39" customHeight="1">
      <c r="A143" s="95"/>
      <c r="B143" s="94"/>
      <c r="C143" s="93"/>
      <c r="D143" s="105"/>
      <c r="E143" s="100"/>
      <c r="F143" s="100"/>
      <c r="G143" s="85"/>
      <c r="H143" s="10" t="s">
        <v>721</v>
      </c>
      <c r="I143" s="9">
        <v>664</v>
      </c>
      <c r="J143" s="15">
        <v>1</v>
      </c>
      <c r="K143" s="15">
        <v>13</v>
      </c>
      <c r="L143" s="15">
        <v>48</v>
      </c>
      <c r="M143" s="92" t="s">
        <v>343</v>
      </c>
      <c r="N143" s="92" t="s">
        <v>361</v>
      </c>
      <c r="O143" s="92" t="s">
        <v>388</v>
      </c>
      <c r="P143" s="9"/>
      <c r="Q143" s="194">
        <f aca="true" t="shared" si="10" ref="Q143:S144">Q144</f>
        <v>100</v>
      </c>
      <c r="R143" s="194">
        <f t="shared" si="10"/>
        <v>100</v>
      </c>
      <c r="S143" s="194">
        <f t="shared" si="10"/>
        <v>100</v>
      </c>
    </row>
    <row r="144" spans="1:19" ht="33" customHeight="1">
      <c r="A144" s="95"/>
      <c r="B144" s="94"/>
      <c r="C144" s="93"/>
      <c r="D144" s="105"/>
      <c r="E144" s="100"/>
      <c r="F144" s="100"/>
      <c r="G144" s="85"/>
      <c r="H144" s="10" t="s">
        <v>722</v>
      </c>
      <c r="I144" s="9">
        <v>664</v>
      </c>
      <c r="J144" s="15">
        <v>1</v>
      </c>
      <c r="K144" s="15">
        <v>13</v>
      </c>
      <c r="L144" s="15">
        <v>48</v>
      </c>
      <c r="M144" s="92" t="s">
        <v>343</v>
      </c>
      <c r="N144" s="92" t="s">
        <v>361</v>
      </c>
      <c r="O144" s="92" t="s">
        <v>76</v>
      </c>
      <c r="P144" s="9"/>
      <c r="Q144" s="194">
        <f t="shared" si="10"/>
        <v>100</v>
      </c>
      <c r="R144" s="194">
        <f t="shared" si="10"/>
        <v>100</v>
      </c>
      <c r="S144" s="194">
        <f t="shared" si="10"/>
        <v>100</v>
      </c>
    </row>
    <row r="145" spans="1:19" ht="24.75" customHeight="1">
      <c r="A145" s="95"/>
      <c r="B145" s="94"/>
      <c r="C145" s="93"/>
      <c r="D145" s="105"/>
      <c r="E145" s="100"/>
      <c r="F145" s="100"/>
      <c r="G145" s="85"/>
      <c r="H145" s="10" t="s">
        <v>444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343</v>
      </c>
      <c r="N145" s="92" t="s">
        <v>361</v>
      </c>
      <c r="O145" s="92" t="s">
        <v>76</v>
      </c>
      <c r="P145" s="9">
        <v>240</v>
      </c>
      <c r="Q145" s="194">
        <f>'приложение 6'!Q707</f>
        <v>100</v>
      </c>
      <c r="R145" s="194">
        <f>'приложение 6'!R707</f>
        <v>100</v>
      </c>
      <c r="S145" s="194">
        <f>'приложение 6'!S707</f>
        <v>100</v>
      </c>
    </row>
    <row r="146" spans="1:19" ht="39.75" customHeight="1">
      <c r="A146" s="95"/>
      <c r="B146" s="94"/>
      <c r="C146" s="93"/>
      <c r="D146" s="105"/>
      <c r="E146" s="100"/>
      <c r="F146" s="100"/>
      <c r="G146" s="85"/>
      <c r="H146" s="10" t="s">
        <v>723</v>
      </c>
      <c r="I146" s="9">
        <v>664</v>
      </c>
      <c r="J146" s="15">
        <v>1</v>
      </c>
      <c r="K146" s="15">
        <v>13</v>
      </c>
      <c r="L146" s="15">
        <v>48</v>
      </c>
      <c r="M146" s="92" t="s">
        <v>343</v>
      </c>
      <c r="N146" s="92" t="s">
        <v>362</v>
      </c>
      <c r="O146" s="92" t="s">
        <v>388</v>
      </c>
      <c r="P146" s="9"/>
      <c r="Q146" s="194">
        <f>Q147</f>
        <v>70</v>
      </c>
      <c r="R146" s="194">
        <f>R147</f>
        <v>130</v>
      </c>
      <c r="S146" s="194">
        <f>S147</f>
        <v>130</v>
      </c>
    </row>
    <row r="147" spans="1:19" ht="28.5" customHeight="1">
      <c r="A147" s="95"/>
      <c r="B147" s="94"/>
      <c r="C147" s="93"/>
      <c r="D147" s="105"/>
      <c r="E147" s="100"/>
      <c r="F147" s="100"/>
      <c r="G147" s="85"/>
      <c r="H147" s="10" t="s">
        <v>37</v>
      </c>
      <c r="I147" s="9">
        <v>664</v>
      </c>
      <c r="J147" s="15">
        <v>1</v>
      </c>
      <c r="K147" s="15">
        <v>13</v>
      </c>
      <c r="L147" s="15">
        <v>48</v>
      </c>
      <c r="M147" s="92" t="s">
        <v>343</v>
      </c>
      <c r="N147" s="92" t="s">
        <v>362</v>
      </c>
      <c r="O147" s="92" t="s">
        <v>36</v>
      </c>
      <c r="P147" s="9"/>
      <c r="Q147" s="194">
        <f>SUM(Q148:Q149)</f>
        <v>70</v>
      </c>
      <c r="R147" s="194">
        <f>SUM(R148:R149)</f>
        <v>130</v>
      </c>
      <c r="S147" s="194">
        <f>SUM(S148:S149)</f>
        <v>130</v>
      </c>
    </row>
    <row r="148" spans="1:19" ht="24.75" customHeight="1">
      <c r="A148" s="95"/>
      <c r="B148" s="94"/>
      <c r="C148" s="93"/>
      <c r="D148" s="105"/>
      <c r="E148" s="100"/>
      <c r="F148" s="100"/>
      <c r="G148" s="85"/>
      <c r="H148" s="10" t="s">
        <v>444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343</v>
      </c>
      <c r="N148" s="92" t="s">
        <v>362</v>
      </c>
      <c r="O148" s="92" t="s">
        <v>36</v>
      </c>
      <c r="P148" s="9">
        <v>240</v>
      </c>
      <c r="Q148" s="194">
        <f>'приложение 6'!Q710</f>
        <v>40</v>
      </c>
      <c r="R148" s="194">
        <f>'приложение 6'!R710</f>
        <v>100</v>
      </c>
      <c r="S148" s="194">
        <f>'приложение 6'!S710</f>
        <v>100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4" t="s">
        <v>445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343</v>
      </c>
      <c r="N149" s="92" t="s">
        <v>362</v>
      </c>
      <c r="O149" s="92" t="s">
        <v>36</v>
      </c>
      <c r="P149" s="9">
        <v>850</v>
      </c>
      <c r="Q149" s="194">
        <f>'приложение 6'!Q711</f>
        <v>30</v>
      </c>
      <c r="R149" s="194">
        <f>'приложение 6'!R711</f>
        <v>30</v>
      </c>
      <c r="S149" s="194">
        <f>'приложение 6'!S711</f>
        <v>30</v>
      </c>
    </row>
    <row r="150" spans="1:19" ht="24.75" customHeight="1">
      <c r="A150" s="95"/>
      <c r="B150" s="94"/>
      <c r="C150" s="93"/>
      <c r="D150" s="105"/>
      <c r="E150" s="100"/>
      <c r="F150" s="100"/>
      <c r="G150" s="85"/>
      <c r="H150" s="10" t="s">
        <v>724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343</v>
      </c>
      <c r="N150" s="92" t="s">
        <v>357</v>
      </c>
      <c r="O150" s="92" t="s">
        <v>388</v>
      </c>
      <c r="P150" s="9"/>
      <c r="Q150" s="194">
        <f>Q151+Q158+Q160+Q163+Q156</f>
        <v>5034</v>
      </c>
      <c r="R150" s="194">
        <f>R151+R158+R160+R163</f>
        <v>4611.1</v>
      </c>
      <c r="S150" s="194">
        <f>S151+S158+S160+S163</f>
        <v>4611.1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98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343</v>
      </c>
      <c r="N151" s="92" t="s">
        <v>357</v>
      </c>
      <c r="O151" s="92" t="s">
        <v>394</v>
      </c>
      <c r="P151" s="9"/>
      <c r="Q151" s="194">
        <f>Q152+Q153+Q154+Q155</f>
        <v>3680.8</v>
      </c>
      <c r="R151" s="194">
        <f>R152+R153+R154+R155</f>
        <v>3680.8</v>
      </c>
      <c r="S151" s="194">
        <f>S152+S153+S154+S155</f>
        <v>3680.8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315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343</v>
      </c>
      <c r="N152" s="92" t="s">
        <v>357</v>
      </c>
      <c r="O152" s="92" t="s">
        <v>394</v>
      </c>
      <c r="P152" s="9">
        <v>120</v>
      </c>
      <c r="Q152" s="194">
        <f>'приложение 6'!Q714</f>
        <v>3082.5</v>
      </c>
      <c r="R152" s="194">
        <f>'приложение 6'!R714</f>
        <v>3082.5</v>
      </c>
      <c r="S152" s="194">
        <f>'приложение 6'!S714</f>
        <v>3082.5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444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343</v>
      </c>
      <c r="N153" s="92" t="s">
        <v>357</v>
      </c>
      <c r="O153" s="92" t="s">
        <v>394</v>
      </c>
      <c r="P153" s="9">
        <v>240</v>
      </c>
      <c r="Q153" s="194">
        <f>'приложение 6'!Q715</f>
        <v>568.3</v>
      </c>
      <c r="R153" s="194">
        <f>'приложение 6'!R715</f>
        <v>568.3</v>
      </c>
      <c r="S153" s="194">
        <f>'приложение 6'!S715</f>
        <v>568.3</v>
      </c>
    </row>
    <row r="154" spans="1:19" ht="16.5" customHeight="1">
      <c r="A154" s="95"/>
      <c r="B154" s="94"/>
      <c r="C154" s="93"/>
      <c r="D154" s="105"/>
      <c r="E154" s="100"/>
      <c r="F154" s="100"/>
      <c r="G154" s="85"/>
      <c r="H154" s="4" t="s">
        <v>451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343</v>
      </c>
      <c r="N154" s="92" t="s">
        <v>357</v>
      </c>
      <c r="O154" s="92" t="s">
        <v>394</v>
      </c>
      <c r="P154" s="9">
        <v>830</v>
      </c>
      <c r="Q154" s="194">
        <f>'приложение 6'!Q716</f>
        <v>10</v>
      </c>
      <c r="R154" s="194">
        <f>'приложение 6'!R716</f>
        <v>10</v>
      </c>
      <c r="S154" s="194">
        <f>'приложение 6'!S716</f>
        <v>10</v>
      </c>
    </row>
    <row r="155" spans="1:19" ht="18.75" customHeight="1">
      <c r="A155" s="95"/>
      <c r="B155" s="94"/>
      <c r="C155" s="93"/>
      <c r="D155" s="105"/>
      <c r="E155" s="100"/>
      <c r="F155" s="100"/>
      <c r="G155" s="85"/>
      <c r="H155" s="4" t="s">
        <v>445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343</v>
      </c>
      <c r="N155" s="92" t="s">
        <v>357</v>
      </c>
      <c r="O155" s="92" t="s">
        <v>394</v>
      </c>
      <c r="P155" s="9">
        <v>850</v>
      </c>
      <c r="Q155" s="194">
        <f>'приложение 6'!Q717</f>
        <v>20</v>
      </c>
      <c r="R155" s="194">
        <f>'приложение 6'!R717</f>
        <v>20</v>
      </c>
      <c r="S155" s="194">
        <f>'приложение 6'!S717</f>
        <v>20</v>
      </c>
    </row>
    <row r="156" spans="1:19" ht="31.5" hidden="1">
      <c r="A156" s="95"/>
      <c r="B156" s="94"/>
      <c r="C156" s="93"/>
      <c r="D156" s="105"/>
      <c r="E156" s="100"/>
      <c r="F156" s="100"/>
      <c r="G156" s="85"/>
      <c r="H156" s="10" t="str">
        <f>'приложение 6'!H718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56" s="9">
        <f>'приложение 6'!I718</f>
        <v>664</v>
      </c>
      <c r="J156" s="15">
        <f>'приложение 6'!J718</f>
        <v>1</v>
      </c>
      <c r="K156" s="15">
        <f>'приложение 6'!K718</f>
        <v>13</v>
      </c>
      <c r="L156" s="15">
        <f>'приложение 6'!L718</f>
        <v>48</v>
      </c>
      <c r="M156" s="92" t="str">
        <f>'приложение 6'!M718</f>
        <v>0</v>
      </c>
      <c r="N156" s="92" t="str">
        <f>'приложение 6'!N718</f>
        <v>04</v>
      </c>
      <c r="O156" s="92" t="str">
        <f>'приложение 6'!O718</f>
        <v>55490</v>
      </c>
      <c r="P156" s="9" t="s">
        <v>389</v>
      </c>
      <c r="Q156" s="194">
        <f>'приложение 6'!Q718</f>
        <v>0</v>
      </c>
      <c r="R156" s="194">
        <f>'приложение 6'!R718</f>
        <v>0</v>
      </c>
      <c r="S156" s="194">
        <f>'приложение 6'!S718</f>
        <v>0</v>
      </c>
    </row>
    <row r="157" spans="1:19" ht="18.75" customHeight="1" hidden="1">
      <c r="A157" s="95"/>
      <c r="B157" s="94"/>
      <c r="C157" s="93"/>
      <c r="D157" s="105"/>
      <c r="E157" s="100"/>
      <c r="F157" s="100"/>
      <c r="G157" s="85"/>
      <c r="H157" s="10" t="str">
        <f>'приложение 6'!H719</f>
        <v>Расходы на выплаты персоналу государственных (муниципальных) органов</v>
      </c>
      <c r="I157" s="9">
        <f>'приложение 6'!I719</f>
        <v>664</v>
      </c>
      <c r="J157" s="15">
        <f>'приложение 6'!J719</f>
        <v>1</v>
      </c>
      <c r="K157" s="15">
        <f>'приложение 6'!K719</f>
        <v>13</v>
      </c>
      <c r="L157" s="15">
        <f>'приложение 6'!L719</f>
        <v>48</v>
      </c>
      <c r="M157" s="92" t="str">
        <f>'приложение 6'!M719</f>
        <v>0</v>
      </c>
      <c r="N157" s="92" t="str">
        <f>'приложение 6'!N719</f>
        <v>04</v>
      </c>
      <c r="O157" s="92" t="str">
        <f>'приложение 6'!O719</f>
        <v>55490</v>
      </c>
      <c r="P157" s="9">
        <f>'приложение 6'!P719</f>
        <v>120</v>
      </c>
      <c r="Q157" s="194">
        <f>'приложение 6'!Q719</f>
        <v>0</v>
      </c>
      <c r="R157" s="194">
        <f>'приложение 6'!R719</f>
        <v>0</v>
      </c>
      <c r="S157" s="194">
        <f>'приложение 6'!S719</f>
        <v>0</v>
      </c>
    </row>
    <row r="158" spans="1:19" ht="36" customHeight="1">
      <c r="A158" s="95"/>
      <c r="B158" s="94"/>
      <c r="C158" s="93"/>
      <c r="D158" s="105"/>
      <c r="E158" s="100"/>
      <c r="F158" s="100"/>
      <c r="G158" s="85"/>
      <c r="H158" s="10" t="s">
        <v>569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343</v>
      </c>
      <c r="N158" s="92" t="s">
        <v>357</v>
      </c>
      <c r="O158" s="92" t="s">
        <v>568</v>
      </c>
      <c r="P158" s="9"/>
      <c r="Q158" s="194">
        <f>Q159</f>
        <v>930.3</v>
      </c>
      <c r="R158" s="194">
        <f>R159</f>
        <v>930.3</v>
      </c>
      <c r="S158" s="194">
        <f>S159</f>
        <v>930.3</v>
      </c>
    </row>
    <row r="159" spans="1:19" ht="24.75" customHeight="1">
      <c r="A159" s="95"/>
      <c r="B159" s="94"/>
      <c r="C159" s="93"/>
      <c r="D159" s="105"/>
      <c r="E159" s="100"/>
      <c r="F159" s="100"/>
      <c r="G159" s="85"/>
      <c r="H159" s="10" t="s">
        <v>315</v>
      </c>
      <c r="I159" s="9">
        <v>664</v>
      </c>
      <c r="J159" s="15">
        <v>1</v>
      </c>
      <c r="K159" s="15">
        <v>13</v>
      </c>
      <c r="L159" s="15">
        <v>48</v>
      </c>
      <c r="M159" s="92" t="s">
        <v>343</v>
      </c>
      <c r="N159" s="92" t="s">
        <v>357</v>
      </c>
      <c r="O159" s="92" t="s">
        <v>568</v>
      </c>
      <c r="P159" s="9">
        <v>120</v>
      </c>
      <c r="Q159" s="194">
        <f>'приложение 6'!Q721</f>
        <v>930.3</v>
      </c>
      <c r="R159" s="194">
        <f>'приложение 6'!R721</f>
        <v>930.3</v>
      </c>
      <c r="S159" s="194">
        <f>'приложение 6'!S721</f>
        <v>930.3</v>
      </c>
    </row>
    <row r="160" spans="1:19" ht="51.75" customHeight="1">
      <c r="A160" s="95"/>
      <c r="B160" s="94"/>
      <c r="C160" s="93"/>
      <c r="D160" s="105"/>
      <c r="E160" s="100"/>
      <c r="F160" s="100"/>
      <c r="G160" s="85"/>
      <c r="H160" s="10" t="s">
        <v>725</v>
      </c>
      <c r="I160" s="9">
        <v>664</v>
      </c>
      <c r="J160" s="15">
        <v>1</v>
      </c>
      <c r="K160" s="15">
        <v>13</v>
      </c>
      <c r="L160" s="15">
        <v>48</v>
      </c>
      <c r="M160" s="92" t="s">
        <v>343</v>
      </c>
      <c r="N160" s="92" t="s">
        <v>357</v>
      </c>
      <c r="O160" s="92" t="s">
        <v>463</v>
      </c>
      <c r="P160" s="9"/>
      <c r="Q160" s="194">
        <f>Q161+Q162</f>
        <v>401.49999999999994</v>
      </c>
      <c r="R160" s="194">
        <f>R161+R162</f>
        <v>0</v>
      </c>
      <c r="S160" s="194">
        <f>S161+S162</f>
        <v>0</v>
      </c>
    </row>
    <row r="161" spans="1:19" ht="24.75" customHeight="1">
      <c r="A161" s="95"/>
      <c r="B161" s="94"/>
      <c r="C161" s="93"/>
      <c r="D161" s="105"/>
      <c r="E161" s="100"/>
      <c r="F161" s="100"/>
      <c r="G161" s="85"/>
      <c r="H161" s="10" t="s">
        <v>315</v>
      </c>
      <c r="I161" s="9">
        <v>664</v>
      </c>
      <c r="J161" s="15">
        <v>1</v>
      </c>
      <c r="K161" s="15">
        <v>13</v>
      </c>
      <c r="L161" s="15">
        <v>48</v>
      </c>
      <c r="M161" s="92" t="s">
        <v>343</v>
      </c>
      <c r="N161" s="92" t="s">
        <v>357</v>
      </c>
      <c r="O161" s="92" t="s">
        <v>463</v>
      </c>
      <c r="P161" s="9">
        <v>120</v>
      </c>
      <c r="Q161" s="194">
        <f>'приложение 6'!Q723</f>
        <v>392.99999999999994</v>
      </c>
      <c r="R161" s="194">
        <f>'приложение 6'!R723</f>
        <v>0</v>
      </c>
      <c r="S161" s="194">
        <f>'приложение 6'!S723</f>
        <v>0</v>
      </c>
    </row>
    <row r="162" spans="1:19" ht="24.75" customHeight="1">
      <c r="A162" s="95"/>
      <c r="B162" s="94"/>
      <c r="C162" s="93"/>
      <c r="D162" s="105"/>
      <c r="E162" s="100"/>
      <c r="F162" s="100"/>
      <c r="G162" s="85"/>
      <c r="H162" s="10" t="s">
        <v>444</v>
      </c>
      <c r="I162" s="9">
        <v>664</v>
      </c>
      <c r="J162" s="15">
        <v>1</v>
      </c>
      <c r="K162" s="15">
        <v>13</v>
      </c>
      <c r="L162" s="15">
        <v>48</v>
      </c>
      <c r="M162" s="92" t="s">
        <v>343</v>
      </c>
      <c r="N162" s="92" t="s">
        <v>357</v>
      </c>
      <c r="O162" s="92" t="s">
        <v>463</v>
      </c>
      <c r="P162" s="9">
        <v>240</v>
      </c>
      <c r="Q162" s="194">
        <f>'приложение 6'!Q724</f>
        <v>8.5</v>
      </c>
      <c r="R162" s="194">
        <f>'приложение 6'!R724</f>
        <v>0</v>
      </c>
      <c r="S162" s="194">
        <f>'приложение 6'!S724</f>
        <v>0</v>
      </c>
    </row>
    <row r="163" spans="1:19" ht="24.75" customHeight="1" hidden="1">
      <c r="A163" s="95"/>
      <c r="B163" s="94"/>
      <c r="C163" s="93"/>
      <c r="D163" s="105"/>
      <c r="E163" s="100"/>
      <c r="F163" s="100"/>
      <c r="G163" s="85"/>
      <c r="H163" s="10" t="s">
        <v>726</v>
      </c>
      <c r="I163" s="9">
        <v>664</v>
      </c>
      <c r="J163" s="15">
        <v>1</v>
      </c>
      <c r="K163" s="15">
        <v>13</v>
      </c>
      <c r="L163" s="15">
        <v>48</v>
      </c>
      <c r="M163" s="92" t="s">
        <v>343</v>
      </c>
      <c r="N163" s="92" t="s">
        <v>357</v>
      </c>
      <c r="O163" s="92" t="s">
        <v>464</v>
      </c>
      <c r="P163" s="9"/>
      <c r="Q163" s="194">
        <f>Q164+Q165</f>
        <v>21.39999999999999</v>
      </c>
      <c r="R163" s="194">
        <f>R164+R165</f>
        <v>0</v>
      </c>
      <c r="S163" s="194">
        <f>S164+S165</f>
        <v>0</v>
      </c>
    </row>
    <row r="164" spans="1:19" ht="24.75" customHeight="1" hidden="1">
      <c r="A164" s="95"/>
      <c r="B164" s="94"/>
      <c r="C164" s="93"/>
      <c r="D164" s="105"/>
      <c r="E164" s="100"/>
      <c r="F164" s="100"/>
      <c r="G164" s="85"/>
      <c r="H164" s="10" t="s">
        <v>315</v>
      </c>
      <c r="I164" s="9">
        <v>664</v>
      </c>
      <c r="J164" s="15">
        <v>1</v>
      </c>
      <c r="K164" s="15">
        <v>13</v>
      </c>
      <c r="L164" s="15">
        <v>48</v>
      </c>
      <c r="M164" s="92" t="s">
        <v>343</v>
      </c>
      <c r="N164" s="92" t="s">
        <v>357</v>
      </c>
      <c r="O164" s="92" t="s">
        <v>464</v>
      </c>
      <c r="P164" s="9">
        <v>120</v>
      </c>
      <c r="Q164" s="194">
        <f>'приложение 6'!Q726</f>
        <v>21.39999999999999</v>
      </c>
      <c r="R164" s="194">
        <v>0</v>
      </c>
      <c r="S164" s="194">
        <v>0</v>
      </c>
    </row>
    <row r="165" spans="1:19" ht="24.75" customHeight="1" hidden="1">
      <c r="A165" s="95"/>
      <c r="B165" s="94"/>
      <c r="C165" s="93"/>
      <c r="D165" s="105"/>
      <c r="E165" s="100"/>
      <c r="F165" s="100"/>
      <c r="G165" s="85"/>
      <c r="H165" s="10" t="s">
        <v>444</v>
      </c>
      <c r="I165" s="9">
        <v>664</v>
      </c>
      <c r="J165" s="15">
        <v>1</v>
      </c>
      <c r="K165" s="15">
        <v>13</v>
      </c>
      <c r="L165" s="15">
        <v>48</v>
      </c>
      <c r="M165" s="92" t="s">
        <v>343</v>
      </c>
      <c r="N165" s="92" t="s">
        <v>357</v>
      </c>
      <c r="O165" s="92" t="s">
        <v>464</v>
      </c>
      <c r="P165" s="9">
        <v>240</v>
      </c>
      <c r="Q165" s="194">
        <f>'приложение 6'!Q727</f>
        <v>0</v>
      </c>
      <c r="R165" s="194">
        <v>0</v>
      </c>
      <c r="S165" s="194">
        <v>0</v>
      </c>
    </row>
    <row r="166" spans="1:19" ht="51.75" customHeight="1">
      <c r="A166" s="95"/>
      <c r="B166" s="94"/>
      <c r="C166" s="93"/>
      <c r="D166" s="105"/>
      <c r="E166" s="100"/>
      <c r="F166" s="100"/>
      <c r="G166" s="85"/>
      <c r="H166" s="10" t="s">
        <v>717</v>
      </c>
      <c r="I166" s="9">
        <v>664</v>
      </c>
      <c r="J166" s="15">
        <v>1</v>
      </c>
      <c r="K166" s="15">
        <v>13</v>
      </c>
      <c r="L166" s="91" t="s">
        <v>716</v>
      </c>
      <c r="M166" s="92" t="s">
        <v>343</v>
      </c>
      <c r="N166" s="92" t="s">
        <v>715</v>
      </c>
      <c r="O166" s="92" t="s">
        <v>388</v>
      </c>
      <c r="P166" s="9"/>
      <c r="Q166" s="194">
        <f aca="true" t="shared" si="11" ref="Q166:S167">Q167</f>
        <v>50.3</v>
      </c>
      <c r="R166" s="194">
        <f t="shared" si="11"/>
        <v>50.3</v>
      </c>
      <c r="S166" s="194">
        <f t="shared" si="11"/>
        <v>50.3</v>
      </c>
    </row>
    <row r="167" spans="1:19" ht="50.25" customHeight="1">
      <c r="A167" s="95"/>
      <c r="B167" s="94"/>
      <c r="C167" s="93"/>
      <c r="D167" s="105"/>
      <c r="E167" s="100"/>
      <c r="F167" s="100"/>
      <c r="G167" s="85"/>
      <c r="H167" s="10" t="s">
        <v>59</v>
      </c>
      <c r="I167" s="9">
        <v>664</v>
      </c>
      <c r="J167" s="15">
        <v>1</v>
      </c>
      <c r="K167" s="15">
        <v>13</v>
      </c>
      <c r="L167" s="15">
        <v>48</v>
      </c>
      <c r="M167" s="92" t="s">
        <v>343</v>
      </c>
      <c r="N167" s="92" t="s">
        <v>715</v>
      </c>
      <c r="O167" s="92" t="s">
        <v>499</v>
      </c>
      <c r="P167" s="9"/>
      <c r="Q167" s="194">
        <f t="shared" si="11"/>
        <v>50.3</v>
      </c>
      <c r="R167" s="194">
        <f t="shared" si="11"/>
        <v>50.3</v>
      </c>
      <c r="S167" s="194">
        <f t="shared" si="11"/>
        <v>50.3</v>
      </c>
    </row>
    <row r="168" spans="1:19" ht="24.75" customHeight="1">
      <c r="A168" s="95"/>
      <c r="B168" s="94"/>
      <c r="C168" s="93"/>
      <c r="D168" s="105"/>
      <c r="E168" s="100"/>
      <c r="F168" s="100"/>
      <c r="G168" s="85"/>
      <c r="H168" s="10" t="s">
        <v>444</v>
      </c>
      <c r="I168" s="9">
        <v>664</v>
      </c>
      <c r="J168" s="15">
        <v>1</v>
      </c>
      <c r="K168" s="15">
        <v>13</v>
      </c>
      <c r="L168" s="15">
        <v>48</v>
      </c>
      <c r="M168" s="92" t="s">
        <v>343</v>
      </c>
      <c r="N168" s="92" t="s">
        <v>715</v>
      </c>
      <c r="O168" s="92" t="s">
        <v>499</v>
      </c>
      <c r="P168" s="9">
        <v>240</v>
      </c>
      <c r="Q168" s="194">
        <f>'приложение 6'!Q730</f>
        <v>50.3</v>
      </c>
      <c r="R168" s="194">
        <f>'приложение 6'!R730</f>
        <v>50.3</v>
      </c>
      <c r="S168" s="194">
        <f>'приложение 6'!S730</f>
        <v>50.3</v>
      </c>
    </row>
    <row r="169" spans="1:19" ht="23.25" customHeight="1">
      <c r="A169" s="93"/>
      <c r="B169" s="94"/>
      <c r="C169" s="93"/>
      <c r="D169" s="105"/>
      <c r="E169" s="100"/>
      <c r="F169" s="100"/>
      <c r="G169" s="85"/>
      <c r="H169" s="10" t="s">
        <v>51</v>
      </c>
      <c r="I169" s="5">
        <v>27</v>
      </c>
      <c r="J169" s="6">
        <v>1</v>
      </c>
      <c r="K169" s="15">
        <v>13</v>
      </c>
      <c r="L169" s="91" t="s">
        <v>533</v>
      </c>
      <c r="M169" s="92" t="s">
        <v>343</v>
      </c>
      <c r="N169" s="92" t="s">
        <v>353</v>
      </c>
      <c r="O169" s="92" t="s">
        <v>388</v>
      </c>
      <c r="P169" s="5"/>
      <c r="Q169" s="196">
        <f>Q170+Q181+Q192+Q200</f>
        <v>38549</v>
      </c>
      <c r="R169" s="196">
        <f>R170+R181+R192</f>
        <v>35170.1</v>
      </c>
      <c r="S169" s="196">
        <f>S170+S181+S192</f>
        <v>26015.9</v>
      </c>
    </row>
    <row r="170" spans="1:19" s="170" customFormat="1" ht="37.5" customHeight="1">
      <c r="A170" s="135"/>
      <c r="B170" s="136"/>
      <c r="C170" s="135"/>
      <c r="D170" s="137"/>
      <c r="E170" s="138"/>
      <c r="F170" s="138"/>
      <c r="G170" s="129"/>
      <c r="H170" s="10" t="s">
        <v>52</v>
      </c>
      <c r="I170" s="5">
        <v>27</v>
      </c>
      <c r="J170" s="6">
        <v>1</v>
      </c>
      <c r="K170" s="15">
        <v>13</v>
      </c>
      <c r="L170" s="91" t="s">
        <v>533</v>
      </c>
      <c r="M170" s="92" t="s">
        <v>343</v>
      </c>
      <c r="N170" s="92" t="s">
        <v>344</v>
      </c>
      <c r="O170" s="92" t="s">
        <v>388</v>
      </c>
      <c r="P170" s="5"/>
      <c r="Q170" s="196">
        <f>Q171+Q175+Q177+Q179</f>
        <v>1570.4999999999998</v>
      </c>
      <c r="R170" s="196">
        <f>R171+R175+R177+R179</f>
        <v>1058.5</v>
      </c>
      <c r="S170" s="196">
        <f>S171+S175+S177+S179</f>
        <v>1058.5</v>
      </c>
    </row>
    <row r="171" spans="1:19" ht="25.5" customHeight="1">
      <c r="A171" s="95"/>
      <c r="B171" s="94"/>
      <c r="C171" s="99"/>
      <c r="D171" s="97"/>
      <c r="E171" s="415">
        <v>5203500</v>
      </c>
      <c r="F171" s="415"/>
      <c r="G171" s="85">
        <v>521</v>
      </c>
      <c r="H171" s="10" t="s">
        <v>98</v>
      </c>
      <c r="I171" s="9">
        <v>27</v>
      </c>
      <c r="J171" s="6">
        <v>1</v>
      </c>
      <c r="K171" s="15">
        <v>13</v>
      </c>
      <c r="L171" s="91" t="s">
        <v>533</v>
      </c>
      <c r="M171" s="92" t="s">
        <v>343</v>
      </c>
      <c r="N171" s="92" t="s">
        <v>344</v>
      </c>
      <c r="O171" s="92" t="s">
        <v>394</v>
      </c>
      <c r="P171" s="9" t="s">
        <v>316</v>
      </c>
      <c r="Q171" s="194">
        <f>SUM(Q172:Q174)</f>
        <v>1066.8</v>
      </c>
      <c r="R171" s="194">
        <f>SUM(R172:R174)</f>
        <v>1058.5</v>
      </c>
      <c r="S171" s="194">
        <f>SUM(S172:S174)</f>
        <v>1058.5</v>
      </c>
    </row>
    <row r="172" spans="1:19" ht="26.25" customHeight="1">
      <c r="A172" s="106"/>
      <c r="B172" s="107"/>
      <c r="C172" s="102"/>
      <c r="D172" s="103"/>
      <c r="E172" s="100"/>
      <c r="F172" s="100"/>
      <c r="G172" s="85"/>
      <c r="H172" s="10" t="s">
        <v>444</v>
      </c>
      <c r="I172" s="5">
        <v>27</v>
      </c>
      <c r="J172" s="6">
        <v>1</v>
      </c>
      <c r="K172" s="15">
        <v>13</v>
      </c>
      <c r="L172" s="91" t="s">
        <v>533</v>
      </c>
      <c r="M172" s="92" t="s">
        <v>343</v>
      </c>
      <c r="N172" s="92" t="s">
        <v>344</v>
      </c>
      <c r="O172" s="92" t="s">
        <v>394</v>
      </c>
      <c r="P172" s="5">
        <v>240</v>
      </c>
      <c r="Q172" s="196">
        <f>'приложение 6'!Q62</f>
        <v>974</v>
      </c>
      <c r="R172" s="196">
        <f>'приложение 6'!R62</f>
        <v>976</v>
      </c>
      <c r="S172" s="196">
        <f>'приложение 6'!S62</f>
        <v>976</v>
      </c>
    </row>
    <row r="173" spans="1:19" ht="26.25" customHeight="1">
      <c r="A173" s="106"/>
      <c r="B173" s="107"/>
      <c r="C173" s="102"/>
      <c r="D173" s="103"/>
      <c r="E173" s="100"/>
      <c r="F173" s="100"/>
      <c r="G173" s="85"/>
      <c r="H173" s="10" t="str">
        <f>'приложение 6'!H63</f>
        <v>Социальные выплаты гражданам, кроме публичных нормативных социальных выплат</v>
      </c>
      <c r="I173" s="5">
        <f>'приложение 6'!I63</f>
        <v>27</v>
      </c>
      <c r="J173" s="6">
        <f>'приложение 6'!J63</f>
        <v>1</v>
      </c>
      <c r="K173" s="15">
        <f>'приложение 6'!K63</f>
        <v>13</v>
      </c>
      <c r="L173" s="91" t="str">
        <f>'приложение 6'!L63</f>
        <v>50</v>
      </c>
      <c r="M173" s="92" t="str">
        <f>'приложение 6'!M63</f>
        <v>0</v>
      </c>
      <c r="N173" s="92" t="str">
        <f>'приложение 6'!N63</f>
        <v>01</v>
      </c>
      <c r="O173" s="92" t="str">
        <f>'приложение 6'!O63</f>
        <v>00190</v>
      </c>
      <c r="P173" s="5">
        <f>'приложение 6'!P63</f>
        <v>320</v>
      </c>
      <c r="Q173" s="196">
        <f>'приложение 6'!Q63</f>
        <v>2</v>
      </c>
      <c r="R173" s="196">
        <f>'приложение 6'!R63</f>
        <v>0</v>
      </c>
      <c r="S173" s="196">
        <f>'приложение 6'!S63</f>
        <v>0</v>
      </c>
    </row>
    <row r="174" spans="1:19" ht="20.25" customHeight="1">
      <c r="A174" s="106"/>
      <c r="B174" s="108"/>
      <c r="C174" s="102"/>
      <c r="D174" s="105"/>
      <c r="E174" s="100"/>
      <c r="F174" s="100"/>
      <c r="G174" s="85"/>
      <c r="H174" s="10" t="s">
        <v>445</v>
      </c>
      <c r="I174" s="5">
        <v>27</v>
      </c>
      <c r="J174" s="6">
        <v>1</v>
      </c>
      <c r="K174" s="15">
        <v>13</v>
      </c>
      <c r="L174" s="91" t="s">
        <v>533</v>
      </c>
      <c r="M174" s="92" t="s">
        <v>343</v>
      </c>
      <c r="N174" s="92" t="s">
        <v>344</v>
      </c>
      <c r="O174" s="92" t="s">
        <v>394</v>
      </c>
      <c r="P174" s="5">
        <v>850</v>
      </c>
      <c r="Q174" s="196">
        <f>'приложение 6'!Q64</f>
        <v>90.8</v>
      </c>
      <c r="R174" s="196">
        <f>'приложение 6'!R64</f>
        <v>82.5</v>
      </c>
      <c r="S174" s="196">
        <f>'приложение 6'!S64</f>
        <v>82.5</v>
      </c>
    </row>
    <row r="175" spans="1:19" ht="21" customHeight="1">
      <c r="A175" s="106"/>
      <c r="B175" s="107"/>
      <c r="C175" s="102"/>
      <c r="D175" s="103"/>
      <c r="E175" s="100"/>
      <c r="F175" s="100"/>
      <c r="G175" s="85"/>
      <c r="H175" s="10" t="s">
        <v>56</v>
      </c>
      <c r="I175" s="9">
        <v>27</v>
      </c>
      <c r="J175" s="6">
        <v>1</v>
      </c>
      <c r="K175" s="15">
        <v>13</v>
      </c>
      <c r="L175" s="91" t="s">
        <v>533</v>
      </c>
      <c r="M175" s="92" t="s">
        <v>343</v>
      </c>
      <c r="N175" s="92" t="s">
        <v>344</v>
      </c>
      <c r="O175" s="92" t="s">
        <v>669</v>
      </c>
      <c r="P175" s="9"/>
      <c r="Q175" s="194">
        <f>Q176</f>
        <v>389.9</v>
      </c>
      <c r="R175" s="196">
        <f>R176</f>
        <v>0</v>
      </c>
      <c r="S175" s="196">
        <f>S176</f>
        <v>0</v>
      </c>
    </row>
    <row r="176" spans="1:19" ht="21" customHeight="1">
      <c r="A176" s="106"/>
      <c r="B176" s="107"/>
      <c r="C176" s="102"/>
      <c r="D176" s="103"/>
      <c r="E176" s="100"/>
      <c r="F176" s="100"/>
      <c r="G176" s="85"/>
      <c r="H176" s="10" t="s">
        <v>444</v>
      </c>
      <c r="I176" s="9">
        <v>27</v>
      </c>
      <c r="J176" s="6">
        <v>1</v>
      </c>
      <c r="K176" s="15">
        <v>13</v>
      </c>
      <c r="L176" s="91" t="s">
        <v>533</v>
      </c>
      <c r="M176" s="92" t="s">
        <v>343</v>
      </c>
      <c r="N176" s="92" t="s">
        <v>344</v>
      </c>
      <c r="O176" s="92" t="s">
        <v>669</v>
      </c>
      <c r="P176" s="9">
        <v>240</v>
      </c>
      <c r="Q176" s="194">
        <f>'приложение 6'!Q66</f>
        <v>389.9</v>
      </c>
      <c r="R176" s="196">
        <v>0</v>
      </c>
      <c r="S176" s="196">
        <v>0</v>
      </c>
    </row>
    <row r="177" spans="1:19" ht="38.25" customHeight="1">
      <c r="A177" s="93"/>
      <c r="B177" s="94"/>
      <c r="C177" s="102"/>
      <c r="D177" s="107"/>
      <c r="E177" s="110"/>
      <c r="F177" s="110"/>
      <c r="G177" s="85"/>
      <c r="H177" s="2" t="s">
        <v>308</v>
      </c>
      <c r="I177" s="9">
        <v>27</v>
      </c>
      <c r="J177" s="6">
        <v>1</v>
      </c>
      <c r="K177" s="15">
        <v>13</v>
      </c>
      <c r="L177" s="91" t="s">
        <v>533</v>
      </c>
      <c r="M177" s="92" t="s">
        <v>343</v>
      </c>
      <c r="N177" s="92" t="s">
        <v>344</v>
      </c>
      <c r="O177" s="92" t="s">
        <v>309</v>
      </c>
      <c r="P177" s="9" t="s">
        <v>389</v>
      </c>
      <c r="Q177" s="194">
        <f>Q178</f>
        <v>2.5</v>
      </c>
      <c r="R177" s="194">
        <f>R178</f>
        <v>0</v>
      </c>
      <c r="S177" s="194">
        <f>S178</f>
        <v>0</v>
      </c>
    </row>
    <row r="178" spans="1:19" ht="28.5" customHeight="1">
      <c r="A178" s="93"/>
      <c r="B178" s="94"/>
      <c r="C178" s="102"/>
      <c r="D178" s="107"/>
      <c r="E178" s="110"/>
      <c r="F178" s="110"/>
      <c r="G178" s="85"/>
      <c r="H178" s="2" t="s">
        <v>444</v>
      </c>
      <c r="I178" s="9">
        <v>27</v>
      </c>
      <c r="J178" s="15">
        <v>1</v>
      </c>
      <c r="K178" s="15">
        <v>13</v>
      </c>
      <c r="L178" s="91" t="s">
        <v>533</v>
      </c>
      <c r="M178" s="92" t="s">
        <v>343</v>
      </c>
      <c r="N178" s="92" t="s">
        <v>344</v>
      </c>
      <c r="O178" s="92" t="s">
        <v>309</v>
      </c>
      <c r="P178" s="9">
        <v>240</v>
      </c>
      <c r="Q178" s="194">
        <f>'приложение 6'!Q68</f>
        <v>2.5</v>
      </c>
      <c r="R178" s="194">
        <v>0</v>
      </c>
      <c r="S178" s="194">
        <v>0</v>
      </c>
    </row>
    <row r="179" spans="1:19" ht="33.75" customHeight="1">
      <c r="A179" s="110"/>
      <c r="B179" s="107"/>
      <c r="C179" s="102"/>
      <c r="D179" s="107"/>
      <c r="E179" s="110"/>
      <c r="F179" s="110"/>
      <c r="G179" s="85"/>
      <c r="H179" s="272" t="s">
        <v>578</v>
      </c>
      <c r="I179" s="9">
        <v>27</v>
      </c>
      <c r="J179" s="15">
        <v>1</v>
      </c>
      <c r="K179" s="15">
        <v>13</v>
      </c>
      <c r="L179" s="91" t="s">
        <v>533</v>
      </c>
      <c r="M179" s="92" t="s">
        <v>343</v>
      </c>
      <c r="N179" s="92" t="s">
        <v>344</v>
      </c>
      <c r="O179" s="92" t="s">
        <v>579</v>
      </c>
      <c r="P179" s="5"/>
      <c r="Q179" s="196">
        <f>Q180</f>
        <v>111.3</v>
      </c>
      <c r="R179" s="209">
        <f>R180</f>
        <v>0</v>
      </c>
      <c r="S179" s="209">
        <f>S180</f>
        <v>0</v>
      </c>
    </row>
    <row r="180" spans="1:19" ht="33.75" customHeight="1">
      <c r="A180" s="110"/>
      <c r="B180" s="107"/>
      <c r="C180" s="102"/>
      <c r="D180" s="107"/>
      <c r="E180" s="110"/>
      <c r="F180" s="110"/>
      <c r="G180" s="85"/>
      <c r="H180" s="2" t="s">
        <v>444</v>
      </c>
      <c r="I180" s="9">
        <v>27</v>
      </c>
      <c r="J180" s="15">
        <v>1</v>
      </c>
      <c r="K180" s="15">
        <v>13</v>
      </c>
      <c r="L180" s="91" t="s">
        <v>533</v>
      </c>
      <c r="M180" s="92" t="s">
        <v>343</v>
      </c>
      <c r="N180" s="92" t="s">
        <v>344</v>
      </c>
      <c r="O180" s="92" t="s">
        <v>579</v>
      </c>
      <c r="P180" s="5">
        <v>240</v>
      </c>
      <c r="Q180" s="196">
        <f>'приложение 6'!Q70</f>
        <v>111.3</v>
      </c>
      <c r="R180" s="209">
        <v>0</v>
      </c>
      <c r="S180" s="209">
        <v>0</v>
      </c>
    </row>
    <row r="181" spans="1:19" ht="21" customHeight="1">
      <c r="A181" s="106"/>
      <c r="B181" s="107"/>
      <c r="C181" s="102"/>
      <c r="D181" s="103"/>
      <c r="E181" s="100"/>
      <c r="F181" s="100"/>
      <c r="G181" s="85"/>
      <c r="H181" s="10" t="s">
        <v>53</v>
      </c>
      <c r="I181" s="9">
        <v>27</v>
      </c>
      <c r="J181" s="15">
        <v>1</v>
      </c>
      <c r="K181" s="15">
        <v>13</v>
      </c>
      <c r="L181" s="91" t="s">
        <v>533</v>
      </c>
      <c r="M181" s="92" t="s">
        <v>343</v>
      </c>
      <c r="N181" s="92" t="s">
        <v>361</v>
      </c>
      <c r="O181" s="92" t="s">
        <v>388</v>
      </c>
      <c r="P181" s="5"/>
      <c r="Q181" s="196">
        <f>Q184+Q187+Q190+Q182</f>
        <v>1622.3000000000002</v>
      </c>
      <c r="R181" s="196">
        <f>R184+R187+R190+R182</f>
        <v>1662.6</v>
      </c>
      <c r="S181" s="196">
        <f>S184+S187+S190+S182</f>
        <v>1740.5</v>
      </c>
    </row>
    <row r="182" spans="1:19" ht="51" customHeight="1" hidden="1">
      <c r="A182" s="106"/>
      <c r="B182" s="107"/>
      <c r="C182" s="102"/>
      <c r="D182" s="103"/>
      <c r="E182" s="100"/>
      <c r="F182" s="100"/>
      <c r="G182" s="85"/>
      <c r="H182" s="10" t="str">
        <f>'приложение 6'!H72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82" s="9">
        <f>'приложение 6'!I72</f>
        <v>27</v>
      </c>
      <c r="J182" s="15">
        <f>'приложение 6'!J72</f>
        <v>1</v>
      </c>
      <c r="K182" s="15">
        <f>'приложение 6'!K72</f>
        <v>13</v>
      </c>
      <c r="L182" s="91" t="str">
        <f>'приложение 6'!L72</f>
        <v>50</v>
      </c>
      <c r="M182" s="92" t="str">
        <f>'приложение 6'!M72</f>
        <v>0</v>
      </c>
      <c r="N182" s="92" t="str">
        <f>'приложение 6'!N72</f>
        <v>02</v>
      </c>
      <c r="O182" s="92" t="str">
        <f>'приложение 6'!O72</f>
        <v>54690</v>
      </c>
      <c r="P182" s="5" t="s">
        <v>389</v>
      </c>
      <c r="Q182" s="196">
        <f>'приложение 6'!Q72</f>
        <v>0</v>
      </c>
      <c r="R182" s="196">
        <f>'приложение 6'!R72</f>
        <v>0</v>
      </c>
      <c r="S182" s="196">
        <f>'приложение 6'!S72</f>
        <v>0</v>
      </c>
    </row>
    <row r="183" spans="1:19" ht="21" customHeight="1" hidden="1">
      <c r="A183" s="106"/>
      <c r="B183" s="107"/>
      <c r="C183" s="102"/>
      <c r="D183" s="103"/>
      <c r="E183" s="100"/>
      <c r="F183" s="100"/>
      <c r="G183" s="85"/>
      <c r="H183" s="10" t="str">
        <f>'приложение 6'!H73</f>
        <v>Иные закупки товаров, работ и услуг для обеспечения государственных (муниципальных) нужд</v>
      </c>
      <c r="I183" s="9">
        <f>'приложение 6'!I73</f>
        <v>27</v>
      </c>
      <c r="J183" s="15">
        <v>1</v>
      </c>
      <c r="K183" s="15">
        <v>13</v>
      </c>
      <c r="L183" s="91" t="s">
        <v>533</v>
      </c>
      <c r="M183" s="92" t="s">
        <v>343</v>
      </c>
      <c r="N183" s="92" t="s">
        <v>361</v>
      </c>
      <c r="O183" s="92" t="s">
        <v>775</v>
      </c>
      <c r="P183" s="5">
        <f>'приложение 6'!P73</f>
        <v>240</v>
      </c>
      <c r="Q183" s="196">
        <f>'приложение 6'!Q73</f>
        <v>0</v>
      </c>
      <c r="R183" s="196">
        <f>'приложение 6'!R73</f>
        <v>0</v>
      </c>
      <c r="S183" s="196">
        <f>'приложение 6'!S73</f>
        <v>0</v>
      </c>
    </row>
    <row r="184" spans="1:19" ht="51" customHeight="1">
      <c r="A184" s="106"/>
      <c r="B184" s="108"/>
      <c r="C184" s="102"/>
      <c r="D184" s="105"/>
      <c r="E184" s="100"/>
      <c r="F184" s="100"/>
      <c r="G184" s="85"/>
      <c r="H184" s="32" t="s">
        <v>406</v>
      </c>
      <c r="I184" s="9">
        <v>27</v>
      </c>
      <c r="J184" s="15">
        <v>1</v>
      </c>
      <c r="K184" s="15">
        <v>13</v>
      </c>
      <c r="L184" s="91" t="s">
        <v>533</v>
      </c>
      <c r="M184" s="92" t="s">
        <v>343</v>
      </c>
      <c r="N184" s="92" t="s">
        <v>361</v>
      </c>
      <c r="O184" s="92" t="s">
        <v>401</v>
      </c>
      <c r="P184" s="5"/>
      <c r="Q184" s="196">
        <f>SUM(Q185:Q186)</f>
        <v>397.20000000000005</v>
      </c>
      <c r="R184" s="196">
        <f>SUM(R185:R186)</f>
        <v>399.5</v>
      </c>
      <c r="S184" s="196">
        <f>SUM(S185:S186)</f>
        <v>401.8</v>
      </c>
    </row>
    <row r="185" spans="1:19" ht="30" customHeight="1">
      <c r="A185" s="106"/>
      <c r="B185" s="108"/>
      <c r="C185" s="102"/>
      <c r="D185" s="105"/>
      <c r="E185" s="100"/>
      <c r="F185" s="100"/>
      <c r="G185" s="85"/>
      <c r="H185" s="32" t="s">
        <v>315</v>
      </c>
      <c r="I185" s="9">
        <v>27</v>
      </c>
      <c r="J185" s="15">
        <v>1</v>
      </c>
      <c r="K185" s="15">
        <v>13</v>
      </c>
      <c r="L185" s="91" t="s">
        <v>533</v>
      </c>
      <c r="M185" s="92" t="s">
        <v>343</v>
      </c>
      <c r="N185" s="92" t="s">
        <v>361</v>
      </c>
      <c r="O185" s="92" t="s">
        <v>401</v>
      </c>
      <c r="P185" s="9">
        <v>120</v>
      </c>
      <c r="Q185" s="194">
        <f>'приложение 6'!Q75</f>
        <v>290.8</v>
      </c>
      <c r="R185" s="194">
        <f>'приложение 6'!R75</f>
        <v>290.8</v>
      </c>
      <c r="S185" s="194">
        <f>'приложение 6'!S75</f>
        <v>290.8</v>
      </c>
    </row>
    <row r="186" spans="1:19" ht="27" customHeight="1">
      <c r="A186" s="106"/>
      <c r="B186" s="108"/>
      <c r="C186" s="102"/>
      <c r="D186" s="105"/>
      <c r="E186" s="100"/>
      <c r="F186" s="100"/>
      <c r="G186" s="85"/>
      <c r="H186" s="32" t="s">
        <v>444</v>
      </c>
      <c r="I186" s="9">
        <v>27</v>
      </c>
      <c r="J186" s="15">
        <v>1</v>
      </c>
      <c r="K186" s="15">
        <v>13</v>
      </c>
      <c r="L186" s="91" t="s">
        <v>533</v>
      </c>
      <c r="M186" s="92" t="s">
        <v>343</v>
      </c>
      <c r="N186" s="92" t="s">
        <v>361</v>
      </c>
      <c r="O186" s="92" t="s">
        <v>401</v>
      </c>
      <c r="P186" s="9">
        <v>240</v>
      </c>
      <c r="Q186" s="194">
        <f>'приложение 6'!Q76</f>
        <v>106.4</v>
      </c>
      <c r="R186" s="194">
        <f>'приложение 6'!R76</f>
        <v>108.7</v>
      </c>
      <c r="S186" s="194">
        <f>'приложение 6'!S76</f>
        <v>111</v>
      </c>
    </row>
    <row r="187" spans="1:19" ht="21" customHeight="1">
      <c r="A187" s="93"/>
      <c r="B187" s="94"/>
      <c r="C187" s="102"/>
      <c r="D187" s="107"/>
      <c r="E187" s="110"/>
      <c r="F187" s="110"/>
      <c r="G187" s="85"/>
      <c r="H187" s="2" t="s">
        <v>517</v>
      </c>
      <c r="I187" s="9">
        <v>27</v>
      </c>
      <c r="J187" s="15">
        <v>1</v>
      </c>
      <c r="K187" s="15">
        <v>13</v>
      </c>
      <c r="L187" s="91" t="s">
        <v>533</v>
      </c>
      <c r="M187" s="92" t="s">
        <v>343</v>
      </c>
      <c r="N187" s="92" t="s">
        <v>361</v>
      </c>
      <c r="O187" s="92" t="s">
        <v>516</v>
      </c>
      <c r="P187" s="9"/>
      <c r="Q187" s="194">
        <f>SUM(Q188:Q189)</f>
        <v>892.1</v>
      </c>
      <c r="R187" s="194">
        <f>SUM(R188:R189)</f>
        <v>892.1</v>
      </c>
      <c r="S187" s="194">
        <f>SUM(S188:S189)</f>
        <v>892.1</v>
      </c>
    </row>
    <row r="188" spans="1:19" ht="26.25" customHeight="1">
      <c r="A188" s="93"/>
      <c r="B188" s="94"/>
      <c r="C188" s="102"/>
      <c r="D188" s="107"/>
      <c r="E188" s="110"/>
      <c r="F188" s="110"/>
      <c r="G188" s="85"/>
      <c r="H188" s="32" t="s">
        <v>315</v>
      </c>
      <c r="I188" s="9">
        <v>27</v>
      </c>
      <c r="J188" s="15">
        <v>1</v>
      </c>
      <c r="K188" s="15">
        <v>13</v>
      </c>
      <c r="L188" s="91" t="s">
        <v>533</v>
      </c>
      <c r="M188" s="92" t="s">
        <v>343</v>
      </c>
      <c r="N188" s="92" t="s">
        <v>361</v>
      </c>
      <c r="O188" s="92" t="s">
        <v>516</v>
      </c>
      <c r="P188" s="9">
        <v>120</v>
      </c>
      <c r="Q188" s="194">
        <f>'приложение 6'!Q78</f>
        <v>527.1</v>
      </c>
      <c r="R188" s="194">
        <f>'приложение 6'!R78</f>
        <v>527.1</v>
      </c>
      <c r="S188" s="194">
        <f>'приложение 6'!S78</f>
        <v>527.1</v>
      </c>
    </row>
    <row r="189" spans="1:19" ht="30" customHeight="1">
      <c r="A189" s="93"/>
      <c r="B189" s="94"/>
      <c r="C189" s="102"/>
      <c r="D189" s="107"/>
      <c r="E189" s="110"/>
      <c r="F189" s="110"/>
      <c r="G189" s="85"/>
      <c r="H189" s="4" t="s">
        <v>444</v>
      </c>
      <c r="I189" s="9">
        <v>27</v>
      </c>
      <c r="J189" s="15">
        <v>1</v>
      </c>
      <c r="K189" s="15">
        <v>13</v>
      </c>
      <c r="L189" s="91" t="s">
        <v>533</v>
      </c>
      <c r="M189" s="92" t="s">
        <v>343</v>
      </c>
      <c r="N189" s="92" t="s">
        <v>361</v>
      </c>
      <c r="O189" s="92" t="s">
        <v>516</v>
      </c>
      <c r="P189" s="9">
        <v>240</v>
      </c>
      <c r="Q189" s="194">
        <f>'приложение 6'!Q79</f>
        <v>365</v>
      </c>
      <c r="R189" s="194">
        <f>'приложение 6'!R79</f>
        <v>365</v>
      </c>
      <c r="S189" s="194">
        <f>'приложение 6'!S79</f>
        <v>365</v>
      </c>
    </row>
    <row r="190" spans="1:19" ht="27.75" customHeight="1">
      <c r="A190" s="93"/>
      <c r="B190" s="94"/>
      <c r="C190" s="102"/>
      <c r="D190" s="107"/>
      <c r="E190" s="110"/>
      <c r="F190" s="110"/>
      <c r="G190" s="85"/>
      <c r="H190" s="2" t="s">
        <v>42</v>
      </c>
      <c r="I190" s="9">
        <v>27</v>
      </c>
      <c r="J190" s="6">
        <v>1</v>
      </c>
      <c r="K190" s="15">
        <v>13</v>
      </c>
      <c r="L190" s="91" t="s">
        <v>533</v>
      </c>
      <c r="M190" s="92" t="s">
        <v>343</v>
      </c>
      <c r="N190" s="92" t="s">
        <v>361</v>
      </c>
      <c r="O190" s="92" t="s">
        <v>780</v>
      </c>
      <c r="P190" s="9"/>
      <c r="Q190" s="194">
        <f>Q191</f>
        <v>333</v>
      </c>
      <c r="R190" s="194">
        <f>R191</f>
        <v>371</v>
      </c>
      <c r="S190" s="194">
        <f>S191</f>
        <v>446.59999999999997</v>
      </c>
    </row>
    <row r="191" spans="1:19" ht="33.75" customHeight="1">
      <c r="A191" s="93"/>
      <c r="B191" s="94"/>
      <c r="C191" s="102"/>
      <c r="D191" s="107"/>
      <c r="E191" s="110"/>
      <c r="F191" s="110"/>
      <c r="G191" s="85"/>
      <c r="H191" s="2" t="s">
        <v>444</v>
      </c>
      <c r="I191" s="9">
        <v>27</v>
      </c>
      <c r="J191" s="6">
        <v>1</v>
      </c>
      <c r="K191" s="15">
        <v>13</v>
      </c>
      <c r="L191" s="91" t="s">
        <v>533</v>
      </c>
      <c r="M191" s="92" t="s">
        <v>343</v>
      </c>
      <c r="N191" s="92" t="s">
        <v>361</v>
      </c>
      <c r="O191" s="92" t="s">
        <v>780</v>
      </c>
      <c r="P191" s="9">
        <v>240</v>
      </c>
      <c r="Q191" s="194">
        <f>'приложение 6'!Q81</f>
        <v>333</v>
      </c>
      <c r="R191" s="194">
        <f>'приложение 6'!R81</f>
        <v>371</v>
      </c>
      <c r="S191" s="194">
        <f>'приложение 6'!S81</f>
        <v>446.59999999999997</v>
      </c>
    </row>
    <row r="192" spans="1:19" ht="33.75" customHeight="1">
      <c r="A192" s="93"/>
      <c r="B192" s="94"/>
      <c r="C192" s="110"/>
      <c r="D192" s="107"/>
      <c r="E192" s="110"/>
      <c r="F192" s="110"/>
      <c r="G192" s="85"/>
      <c r="H192" s="272" t="s">
        <v>55</v>
      </c>
      <c r="I192" s="9">
        <v>27</v>
      </c>
      <c r="J192" s="6">
        <v>1</v>
      </c>
      <c r="K192" s="15">
        <v>13</v>
      </c>
      <c r="L192" s="91" t="s">
        <v>533</v>
      </c>
      <c r="M192" s="92" t="s">
        <v>343</v>
      </c>
      <c r="N192" s="92" t="s">
        <v>362</v>
      </c>
      <c r="O192" s="92" t="s">
        <v>388</v>
      </c>
      <c r="P192" s="9"/>
      <c r="Q192" s="194">
        <f>Q193+Q196+Q198</f>
        <v>35356.2</v>
      </c>
      <c r="R192" s="194">
        <f>R193+R196+R198</f>
        <v>32449</v>
      </c>
      <c r="S192" s="194">
        <f>S193+S196+S198</f>
        <v>23216.9</v>
      </c>
    </row>
    <row r="193" spans="1:19" ht="26.25" customHeight="1">
      <c r="A193" s="95"/>
      <c r="B193" s="94"/>
      <c r="C193" s="93"/>
      <c r="D193" s="424">
        <v>5220000</v>
      </c>
      <c r="E193" s="425"/>
      <c r="F193" s="425"/>
      <c r="G193" s="85">
        <v>622</v>
      </c>
      <c r="H193" s="10" t="s">
        <v>100</v>
      </c>
      <c r="I193" s="9">
        <v>27</v>
      </c>
      <c r="J193" s="6">
        <v>1</v>
      </c>
      <c r="K193" s="15">
        <v>13</v>
      </c>
      <c r="L193" s="91" t="s">
        <v>533</v>
      </c>
      <c r="M193" s="92" t="s">
        <v>343</v>
      </c>
      <c r="N193" s="92" t="s">
        <v>362</v>
      </c>
      <c r="O193" s="92" t="s">
        <v>101</v>
      </c>
      <c r="P193" s="9"/>
      <c r="Q193" s="194">
        <f>SUM(Q194:Q195)</f>
        <v>22101.199999999997</v>
      </c>
      <c r="R193" s="194">
        <f>SUM(R194:R195)</f>
        <v>17426.8</v>
      </c>
      <c r="S193" s="194">
        <f>SUM(S194:S195)</f>
        <v>8194.7</v>
      </c>
    </row>
    <row r="194" spans="1:19" ht="26.25" customHeight="1">
      <c r="A194" s="95"/>
      <c r="B194" s="94"/>
      <c r="C194" s="93"/>
      <c r="D194" s="97"/>
      <c r="E194" s="96"/>
      <c r="F194" s="96"/>
      <c r="G194" s="85"/>
      <c r="H194" s="10" t="s">
        <v>446</v>
      </c>
      <c r="I194" s="5">
        <v>27</v>
      </c>
      <c r="J194" s="6">
        <v>1</v>
      </c>
      <c r="K194" s="15">
        <v>13</v>
      </c>
      <c r="L194" s="91" t="s">
        <v>533</v>
      </c>
      <c r="M194" s="92" t="s">
        <v>343</v>
      </c>
      <c r="N194" s="92" t="s">
        <v>362</v>
      </c>
      <c r="O194" s="92" t="s">
        <v>101</v>
      </c>
      <c r="P194" s="9">
        <v>610</v>
      </c>
      <c r="Q194" s="194">
        <f>'приложение 6'!Q84</f>
        <v>292.6</v>
      </c>
      <c r="R194" s="194">
        <f>'приложение 6'!R84</f>
        <v>292.6</v>
      </c>
      <c r="S194" s="194">
        <f>'приложение 6'!S84</f>
        <v>292.6</v>
      </c>
    </row>
    <row r="195" spans="1:19" ht="21" customHeight="1">
      <c r="A195" s="95"/>
      <c r="B195" s="94"/>
      <c r="C195" s="99"/>
      <c r="D195" s="103"/>
      <c r="E195" s="169"/>
      <c r="F195" s="169"/>
      <c r="G195" s="85"/>
      <c r="H195" s="10" t="s">
        <v>479</v>
      </c>
      <c r="I195" s="9">
        <v>27</v>
      </c>
      <c r="J195" s="6">
        <v>1</v>
      </c>
      <c r="K195" s="15">
        <v>13</v>
      </c>
      <c r="L195" s="91" t="s">
        <v>533</v>
      </c>
      <c r="M195" s="92" t="s">
        <v>343</v>
      </c>
      <c r="N195" s="92" t="s">
        <v>362</v>
      </c>
      <c r="O195" s="92" t="s">
        <v>101</v>
      </c>
      <c r="P195" s="9">
        <v>620</v>
      </c>
      <c r="Q195" s="194">
        <f>'приложение 6'!Q85</f>
        <v>21808.6</v>
      </c>
      <c r="R195" s="194">
        <f>'приложение 6'!R85</f>
        <v>17134.2</v>
      </c>
      <c r="S195" s="194">
        <f>'приложение 6'!S85</f>
        <v>7902.1</v>
      </c>
    </row>
    <row r="196" spans="1:19" ht="34.5" customHeight="1">
      <c r="A196" s="106"/>
      <c r="B196" s="107"/>
      <c r="C196" s="102"/>
      <c r="D196" s="103"/>
      <c r="E196" s="100"/>
      <c r="F196" s="100"/>
      <c r="G196" s="85"/>
      <c r="H196" s="10" t="s">
        <v>569</v>
      </c>
      <c r="I196" s="9">
        <v>27</v>
      </c>
      <c r="J196" s="6">
        <v>1</v>
      </c>
      <c r="K196" s="15">
        <v>13</v>
      </c>
      <c r="L196" s="91" t="s">
        <v>533</v>
      </c>
      <c r="M196" s="92" t="s">
        <v>343</v>
      </c>
      <c r="N196" s="92" t="s">
        <v>362</v>
      </c>
      <c r="O196" s="92" t="s">
        <v>568</v>
      </c>
      <c r="P196" s="5"/>
      <c r="Q196" s="196">
        <f>Q197</f>
        <v>8287.3</v>
      </c>
      <c r="R196" s="196">
        <f>R197</f>
        <v>10054.5</v>
      </c>
      <c r="S196" s="196">
        <f>S197</f>
        <v>10054.5</v>
      </c>
    </row>
    <row r="197" spans="1:19" ht="21" customHeight="1">
      <c r="A197" s="106"/>
      <c r="B197" s="107"/>
      <c r="C197" s="102"/>
      <c r="D197" s="103"/>
      <c r="E197" s="100"/>
      <c r="F197" s="100"/>
      <c r="G197" s="85"/>
      <c r="H197" s="10" t="s">
        <v>479</v>
      </c>
      <c r="I197" s="9">
        <v>27</v>
      </c>
      <c r="J197" s="6">
        <v>1</v>
      </c>
      <c r="K197" s="15">
        <v>13</v>
      </c>
      <c r="L197" s="91" t="s">
        <v>533</v>
      </c>
      <c r="M197" s="92" t="s">
        <v>343</v>
      </c>
      <c r="N197" s="92" t="s">
        <v>362</v>
      </c>
      <c r="O197" s="92" t="s">
        <v>568</v>
      </c>
      <c r="P197" s="5">
        <v>620</v>
      </c>
      <c r="Q197" s="196">
        <f>'приложение 6'!Q87</f>
        <v>8287.3</v>
      </c>
      <c r="R197" s="196">
        <f>'приложение 6'!R87</f>
        <v>10054.5</v>
      </c>
      <c r="S197" s="196">
        <f>'приложение 6'!S87</f>
        <v>10054.5</v>
      </c>
    </row>
    <row r="198" spans="1:19" ht="66" customHeight="1">
      <c r="A198" s="106"/>
      <c r="B198" s="108"/>
      <c r="C198" s="102"/>
      <c r="D198" s="105"/>
      <c r="E198" s="100"/>
      <c r="F198" s="100"/>
      <c r="G198" s="85"/>
      <c r="H198" s="10" t="s">
        <v>102</v>
      </c>
      <c r="I198" s="9">
        <v>27</v>
      </c>
      <c r="J198" s="6">
        <v>1</v>
      </c>
      <c r="K198" s="15">
        <v>13</v>
      </c>
      <c r="L198" s="91" t="s">
        <v>533</v>
      </c>
      <c r="M198" s="92" t="s">
        <v>343</v>
      </c>
      <c r="N198" s="92" t="s">
        <v>362</v>
      </c>
      <c r="O198" s="92" t="s">
        <v>395</v>
      </c>
      <c r="P198" s="5"/>
      <c r="Q198" s="196">
        <f>Q199</f>
        <v>4967.7</v>
      </c>
      <c r="R198" s="196">
        <f>R199</f>
        <v>4967.7</v>
      </c>
      <c r="S198" s="196">
        <f>S199</f>
        <v>4967.7</v>
      </c>
    </row>
    <row r="199" spans="1:19" ht="27" customHeight="1">
      <c r="A199" s="95"/>
      <c r="B199" s="94"/>
      <c r="C199" s="99"/>
      <c r="D199" s="97"/>
      <c r="E199" s="109"/>
      <c r="F199" s="109"/>
      <c r="G199" s="101">
        <v>120</v>
      </c>
      <c r="H199" s="10" t="s">
        <v>446</v>
      </c>
      <c r="I199" s="9">
        <v>27</v>
      </c>
      <c r="J199" s="6">
        <v>1</v>
      </c>
      <c r="K199" s="6">
        <v>13</v>
      </c>
      <c r="L199" s="91" t="s">
        <v>533</v>
      </c>
      <c r="M199" s="92" t="s">
        <v>343</v>
      </c>
      <c r="N199" s="92" t="s">
        <v>362</v>
      </c>
      <c r="O199" s="92" t="s">
        <v>395</v>
      </c>
      <c r="P199" s="5">
        <v>610</v>
      </c>
      <c r="Q199" s="196">
        <f>'приложение 6'!Q89</f>
        <v>4967.7</v>
      </c>
      <c r="R199" s="196">
        <f>'приложение 6'!R89</f>
        <v>4967.7</v>
      </c>
      <c r="S199" s="196">
        <f>'приложение 6'!S89</f>
        <v>4967.7</v>
      </c>
    </row>
    <row r="200" spans="1:19" ht="27" customHeight="1" hidden="1">
      <c r="A200" s="95"/>
      <c r="B200" s="94"/>
      <c r="C200" s="110"/>
      <c r="D200" s="103"/>
      <c r="E200" s="100"/>
      <c r="F200" s="100"/>
      <c r="G200" s="85"/>
      <c r="H200" s="10" t="str">
        <f>'приложение 6'!H90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200" s="9">
        <f>'приложение 6'!I90</f>
        <v>27</v>
      </c>
      <c r="J200" s="6">
        <f>'приложение 6'!J90</f>
        <v>1</v>
      </c>
      <c r="K200" s="6">
        <f>'приложение 6'!K90</f>
        <v>13</v>
      </c>
      <c r="L200" s="91" t="str">
        <f>'приложение 6'!L90</f>
        <v>50</v>
      </c>
      <c r="M200" s="92" t="str">
        <f>'приложение 6'!M90</f>
        <v>0</v>
      </c>
      <c r="N200" s="92" t="str">
        <f>'приложение 6'!N90</f>
        <v>04</v>
      </c>
      <c r="O200" s="92" t="str">
        <f>'приложение 6'!O90</f>
        <v>00000</v>
      </c>
      <c r="P200" s="9" t="s">
        <v>389</v>
      </c>
      <c r="Q200" s="194">
        <f>'приложение 6'!Q90</f>
        <v>0</v>
      </c>
      <c r="R200" s="196">
        <f>'приложение 6'!R90</f>
        <v>0</v>
      </c>
      <c r="S200" s="196">
        <f>'приложение 6'!S90</f>
        <v>0</v>
      </c>
    </row>
    <row r="201" spans="1:19" ht="27" customHeight="1" hidden="1">
      <c r="A201" s="95"/>
      <c r="B201" s="94"/>
      <c r="C201" s="110"/>
      <c r="D201" s="103"/>
      <c r="E201" s="100"/>
      <c r="F201" s="100"/>
      <c r="G201" s="85"/>
      <c r="H201" s="10" t="str">
        <f>'приложение 6'!H91</f>
        <v>Муниципальная поддержка ветеранских организаций</v>
      </c>
      <c r="I201" s="9">
        <f>'приложение 6'!I91</f>
        <v>27</v>
      </c>
      <c r="J201" s="6">
        <f>'приложение 6'!J91</f>
        <v>1</v>
      </c>
      <c r="K201" s="6">
        <f>'приложение 6'!K91</f>
        <v>13</v>
      </c>
      <c r="L201" s="91" t="str">
        <f>'приложение 6'!L91</f>
        <v>50</v>
      </c>
      <c r="M201" s="92" t="str">
        <f>'приложение 6'!M91</f>
        <v>0</v>
      </c>
      <c r="N201" s="92" t="str">
        <f>'приложение 6'!N91</f>
        <v>04</v>
      </c>
      <c r="O201" s="92" t="str">
        <f>'приложение 6'!O91</f>
        <v>62030</v>
      </c>
      <c r="P201" s="9" t="s">
        <v>389</v>
      </c>
      <c r="Q201" s="194">
        <f>'приложение 6'!Q91</f>
        <v>0</v>
      </c>
      <c r="R201" s="196">
        <f>'приложение 6'!R91</f>
        <v>0</v>
      </c>
      <c r="S201" s="196">
        <f>'приложение 6'!S91</f>
        <v>0</v>
      </c>
    </row>
    <row r="202" spans="1:19" ht="27" customHeight="1" hidden="1">
      <c r="A202" s="95"/>
      <c r="B202" s="94"/>
      <c r="C202" s="110"/>
      <c r="D202" s="103"/>
      <c r="E202" s="100"/>
      <c r="F202" s="100"/>
      <c r="G202" s="85"/>
      <c r="H202" s="10" t="str">
        <f>'приложение 6'!H92</f>
        <v>Субсидии автономным учреждениям</v>
      </c>
      <c r="I202" s="9">
        <f>'приложение 6'!I92</f>
        <v>27</v>
      </c>
      <c r="J202" s="6">
        <f>'приложение 6'!J92</f>
        <v>1</v>
      </c>
      <c r="K202" s="6">
        <f>'приложение 6'!K92</f>
        <v>13</v>
      </c>
      <c r="L202" s="91" t="str">
        <f>'приложение 6'!L92</f>
        <v>50</v>
      </c>
      <c r="M202" s="92" t="str">
        <f>'приложение 6'!M92</f>
        <v>0</v>
      </c>
      <c r="N202" s="92" t="str">
        <f>'приложение 6'!N92</f>
        <v>04</v>
      </c>
      <c r="O202" s="92" t="str">
        <f>'приложение 6'!O92</f>
        <v>62030</v>
      </c>
      <c r="P202" s="9">
        <f>'приложение 6'!P92</f>
        <v>620</v>
      </c>
      <c r="Q202" s="194">
        <f>'приложение 6'!Q92</f>
        <v>0</v>
      </c>
      <c r="R202" s="196">
        <f>'приложение 6'!R92</f>
        <v>0</v>
      </c>
      <c r="S202" s="196">
        <f>'приложение 6'!S92</f>
        <v>0</v>
      </c>
    </row>
    <row r="203" spans="1:19" s="170" customFormat="1" ht="18.75" customHeight="1">
      <c r="A203" s="135"/>
      <c r="B203" s="136"/>
      <c r="C203" s="158"/>
      <c r="D203" s="128"/>
      <c r="E203" s="128"/>
      <c r="F203" s="128"/>
      <c r="G203" s="129"/>
      <c r="H203" s="10" t="s">
        <v>60</v>
      </c>
      <c r="I203" s="9">
        <v>660</v>
      </c>
      <c r="J203" s="6">
        <v>1</v>
      </c>
      <c r="K203" s="6">
        <v>13</v>
      </c>
      <c r="L203" s="91" t="s">
        <v>350</v>
      </c>
      <c r="M203" s="92" t="s">
        <v>343</v>
      </c>
      <c r="N203" s="92" t="s">
        <v>353</v>
      </c>
      <c r="O203" s="92" t="s">
        <v>388</v>
      </c>
      <c r="P203" s="131"/>
      <c r="Q203" s="194">
        <f>Q204+Q210+Q212+Q208</f>
        <v>1627.6000000000001</v>
      </c>
      <c r="R203" s="194">
        <f>R204+R210+R212</f>
        <v>1249.6</v>
      </c>
      <c r="S203" s="194">
        <f>S204+S210+S212</f>
        <v>1249.6</v>
      </c>
    </row>
    <row r="204" spans="1:19" ht="18.75" customHeight="1">
      <c r="A204" s="95"/>
      <c r="B204" s="94"/>
      <c r="C204" s="93"/>
      <c r="D204" s="424">
        <v>5050000</v>
      </c>
      <c r="E204" s="425"/>
      <c r="F204" s="425"/>
      <c r="G204" s="85">
        <v>321</v>
      </c>
      <c r="H204" s="10" t="s">
        <v>98</v>
      </c>
      <c r="I204" s="9">
        <v>660</v>
      </c>
      <c r="J204" s="6">
        <v>1</v>
      </c>
      <c r="K204" s="6">
        <v>13</v>
      </c>
      <c r="L204" s="15" t="s">
        <v>350</v>
      </c>
      <c r="M204" s="92" t="s">
        <v>343</v>
      </c>
      <c r="N204" s="92" t="s">
        <v>353</v>
      </c>
      <c r="O204" s="92" t="s">
        <v>394</v>
      </c>
      <c r="P204" s="9" t="s">
        <v>316</v>
      </c>
      <c r="Q204" s="194">
        <f>SUM(Q205:Q207)</f>
        <v>1023</v>
      </c>
      <c r="R204" s="194">
        <f>SUM(R205:R206)</f>
        <v>1022.9</v>
      </c>
      <c r="S204" s="194">
        <f>SUM(S205:S206)</f>
        <v>1022.9</v>
      </c>
    </row>
    <row r="205" spans="1:19" ht="26.25" customHeight="1">
      <c r="A205" s="95"/>
      <c r="B205" s="94"/>
      <c r="C205" s="93"/>
      <c r="D205" s="97"/>
      <c r="E205" s="96"/>
      <c r="F205" s="96"/>
      <c r="G205" s="85"/>
      <c r="H205" s="10" t="s">
        <v>315</v>
      </c>
      <c r="I205" s="5">
        <v>660</v>
      </c>
      <c r="J205" s="6">
        <v>1</v>
      </c>
      <c r="K205" s="6">
        <v>13</v>
      </c>
      <c r="L205" s="15">
        <v>91</v>
      </c>
      <c r="M205" s="92" t="s">
        <v>343</v>
      </c>
      <c r="N205" s="92" t="s">
        <v>353</v>
      </c>
      <c r="O205" s="92" t="s">
        <v>394</v>
      </c>
      <c r="P205" s="9">
        <v>120</v>
      </c>
      <c r="Q205" s="194">
        <f>'приложение 6'!Q467</f>
        <v>945.4</v>
      </c>
      <c r="R205" s="194">
        <f>'приложение 6'!R467</f>
        <v>945.4</v>
      </c>
      <c r="S205" s="194">
        <f>'приложение 6'!S467</f>
        <v>945.4</v>
      </c>
    </row>
    <row r="206" spans="1:19" ht="27.75" customHeight="1">
      <c r="A206" s="95"/>
      <c r="B206" s="94"/>
      <c r="C206" s="99"/>
      <c r="D206" s="97"/>
      <c r="E206" s="109"/>
      <c r="F206" s="109"/>
      <c r="G206" s="85"/>
      <c r="H206" s="4" t="s">
        <v>444</v>
      </c>
      <c r="I206" s="5">
        <v>660</v>
      </c>
      <c r="J206" s="6">
        <v>1</v>
      </c>
      <c r="K206" s="6">
        <v>13</v>
      </c>
      <c r="L206" s="15">
        <v>91</v>
      </c>
      <c r="M206" s="92" t="s">
        <v>343</v>
      </c>
      <c r="N206" s="92" t="s">
        <v>353</v>
      </c>
      <c r="O206" s="92" t="s">
        <v>394</v>
      </c>
      <c r="P206" s="5">
        <v>240</v>
      </c>
      <c r="Q206" s="194">
        <f>'приложение 6'!Q468</f>
        <v>77.5</v>
      </c>
      <c r="R206" s="194">
        <f>'приложение 6'!R468</f>
        <v>77.5</v>
      </c>
      <c r="S206" s="194">
        <f>'приложение 6'!S468</f>
        <v>77.5</v>
      </c>
    </row>
    <row r="207" spans="1:19" ht="27.75" customHeight="1">
      <c r="A207" s="95"/>
      <c r="B207" s="94"/>
      <c r="C207" s="99"/>
      <c r="D207" s="103"/>
      <c r="E207" s="100"/>
      <c r="F207" s="100"/>
      <c r="G207" s="85"/>
      <c r="H207" s="10" t="str">
        <f>'приложение 6'!H469</f>
        <v>Уплата налогов, сборов и иных платежей</v>
      </c>
      <c r="I207" s="9">
        <f>'приложение 6'!I469</f>
        <v>660</v>
      </c>
      <c r="J207" s="6">
        <f>'приложение 6'!J469</f>
        <v>1</v>
      </c>
      <c r="K207" s="6">
        <f>'приложение 6'!K469</f>
        <v>13</v>
      </c>
      <c r="L207" s="15">
        <f>'приложение 6'!L469</f>
        <v>91</v>
      </c>
      <c r="M207" s="92" t="str">
        <f>'приложение 6'!M469</f>
        <v>0</v>
      </c>
      <c r="N207" s="92" t="str">
        <f>'приложение 6'!N469</f>
        <v>00</v>
      </c>
      <c r="O207" s="92" t="str">
        <f>'приложение 6'!O469</f>
        <v>00190</v>
      </c>
      <c r="P207" s="5">
        <f>'приложение 6'!P469</f>
        <v>850</v>
      </c>
      <c r="Q207" s="196">
        <f>'приложение 6'!Q469</f>
        <v>0.1</v>
      </c>
      <c r="R207" s="196">
        <f>'приложение 6'!R469</f>
        <v>0</v>
      </c>
      <c r="S207" s="196">
        <f>'приложение 6'!S469</f>
        <v>0</v>
      </c>
    </row>
    <row r="208" spans="1:19" ht="27.75" customHeight="1" hidden="1">
      <c r="A208" s="95"/>
      <c r="B208" s="94"/>
      <c r="C208" s="99"/>
      <c r="D208" s="103"/>
      <c r="E208" s="100"/>
      <c r="F208" s="100"/>
      <c r="G208" s="85"/>
      <c r="H208" s="10" t="str">
        <f>'приложение 6'!H470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08" s="9">
        <f>'приложение 6'!I470</f>
        <v>660</v>
      </c>
      <c r="J208" s="6">
        <f>'приложение 6'!J470</f>
        <v>1</v>
      </c>
      <c r="K208" s="6">
        <f>'приложение 6'!K470</f>
        <v>13</v>
      </c>
      <c r="L208" s="15">
        <f>'приложение 6'!L470</f>
        <v>91</v>
      </c>
      <c r="M208" s="92" t="str">
        <f>'приложение 6'!M470</f>
        <v>0</v>
      </c>
      <c r="N208" s="92" t="str">
        <f>'приложение 6'!N470</f>
        <v>00</v>
      </c>
      <c r="O208" s="92" t="str">
        <f>'приложение 6'!O470</f>
        <v>55490</v>
      </c>
      <c r="P208" s="5" t="s">
        <v>389</v>
      </c>
      <c r="Q208" s="196">
        <f>'приложение 6'!Q470</f>
        <v>0</v>
      </c>
      <c r="R208" s="196">
        <f>'приложение 6'!R470</f>
        <v>0</v>
      </c>
      <c r="S208" s="196">
        <f>'приложение 6'!S470</f>
        <v>0</v>
      </c>
    </row>
    <row r="209" spans="1:19" ht="27.75" customHeight="1" hidden="1">
      <c r="A209" s="95"/>
      <c r="B209" s="94"/>
      <c r="C209" s="99"/>
      <c r="D209" s="103"/>
      <c r="E209" s="100"/>
      <c r="F209" s="100"/>
      <c r="G209" s="85"/>
      <c r="H209" s="10" t="str">
        <f>'приложение 6'!H471</f>
        <v>Расходы на выплаты персоналу государственных (муниципальных) органов</v>
      </c>
      <c r="I209" s="9">
        <f>'приложение 6'!I471</f>
        <v>660</v>
      </c>
      <c r="J209" s="6">
        <f>'приложение 6'!J471</f>
        <v>1</v>
      </c>
      <c r="K209" s="6">
        <f>'приложение 6'!K471</f>
        <v>13</v>
      </c>
      <c r="L209" s="15">
        <f>'приложение 6'!L471</f>
        <v>91</v>
      </c>
      <c r="M209" s="92" t="str">
        <f>'приложение 6'!M471</f>
        <v>0</v>
      </c>
      <c r="N209" s="92" t="str">
        <f>'приложение 6'!N471</f>
        <v>00</v>
      </c>
      <c r="O209" s="92" t="str">
        <f>'приложение 6'!O471</f>
        <v>55490</v>
      </c>
      <c r="P209" s="5">
        <f>'приложение 6'!P471</f>
        <v>120</v>
      </c>
      <c r="Q209" s="196">
        <f>'приложение 6'!Q471</f>
        <v>0</v>
      </c>
      <c r="R209" s="196">
        <f>'приложение 6'!R471</f>
        <v>0</v>
      </c>
      <c r="S209" s="196">
        <f>'приложение 6'!S471</f>
        <v>0</v>
      </c>
    </row>
    <row r="210" spans="1:19" ht="39" customHeight="1">
      <c r="A210" s="95"/>
      <c r="B210" s="94"/>
      <c r="C210" s="99"/>
      <c r="D210" s="103"/>
      <c r="E210" s="100"/>
      <c r="F210" s="100"/>
      <c r="G210" s="85"/>
      <c r="H210" s="10" t="s">
        <v>569</v>
      </c>
      <c r="I210" s="9">
        <v>660</v>
      </c>
      <c r="J210" s="6">
        <v>1</v>
      </c>
      <c r="K210" s="6">
        <v>13</v>
      </c>
      <c r="L210" s="15">
        <v>91</v>
      </c>
      <c r="M210" s="92" t="s">
        <v>343</v>
      </c>
      <c r="N210" s="92" t="s">
        <v>353</v>
      </c>
      <c r="O210" s="92" t="s">
        <v>568</v>
      </c>
      <c r="P210" s="5"/>
      <c r="Q210" s="196">
        <f>Q211</f>
        <v>226.7</v>
      </c>
      <c r="R210" s="196">
        <f>R211</f>
        <v>226.7</v>
      </c>
      <c r="S210" s="196">
        <f>S211</f>
        <v>226.7</v>
      </c>
    </row>
    <row r="211" spans="1:19" ht="27.75" customHeight="1">
      <c r="A211" s="95"/>
      <c r="B211" s="94"/>
      <c r="C211" s="99"/>
      <c r="D211" s="103"/>
      <c r="E211" s="100"/>
      <c r="F211" s="100"/>
      <c r="G211" s="85"/>
      <c r="H211" s="10" t="s">
        <v>315</v>
      </c>
      <c r="I211" s="9">
        <v>660</v>
      </c>
      <c r="J211" s="6">
        <v>1</v>
      </c>
      <c r="K211" s="6">
        <v>13</v>
      </c>
      <c r="L211" s="15">
        <v>91</v>
      </c>
      <c r="M211" s="92" t="s">
        <v>343</v>
      </c>
      <c r="N211" s="92" t="s">
        <v>353</v>
      </c>
      <c r="O211" s="92" t="s">
        <v>568</v>
      </c>
      <c r="P211" s="5">
        <v>120</v>
      </c>
      <c r="Q211" s="196">
        <f>'приложение 6'!Q473</f>
        <v>226.7</v>
      </c>
      <c r="R211" s="196">
        <f>'приложение 6'!R473</f>
        <v>226.7</v>
      </c>
      <c r="S211" s="196">
        <f>'приложение 6'!S473</f>
        <v>226.7</v>
      </c>
    </row>
    <row r="212" spans="1:19" ht="36.75" customHeight="1">
      <c r="A212" s="95"/>
      <c r="B212" s="94"/>
      <c r="C212" s="99"/>
      <c r="D212" s="103"/>
      <c r="E212" s="100"/>
      <c r="F212" s="100"/>
      <c r="G212" s="101"/>
      <c r="H212" s="10" t="s">
        <v>6</v>
      </c>
      <c r="I212" s="9">
        <v>660</v>
      </c>
      <c r="J212" s="6">
        <v>1</v>
      </c>
      <c r="K212" s="6">
        <v>13</v>
      </c>
      <c r="L212" s="15">
        <v>91</v>
      </c>
      <c r="M212" s="92" t="s">
        <v>343</v>
      </c>
      <c r="N212" s="92" t="s">
        <v>353</v>
      </c>
      <c r="O212" s="92" t="s">
        <v>5</v>
      </c>
      <c r="P212" s="5"/>
      <c r="Q212" s="196">
        <f>Q213+Q214</f>
        <v>377.90000000000003</v>
      </c>
      <c r="R212" s="196">
        <f>R213+R214</f>
        <v>0</v>
      </c>
      <c r="S212" s="196">
        <f>S213+S214</f>
        <v>0</v>
      </c>
    </row>
    <row r="213" spans="1:19" ht="30.75" customHeight="1">
      <c r="A213" s="95"/>
      <c r="B213" s="94"/>
      <c r="C213" s="99"/>
      <c r="D213" s="103"/>
      <c r="E213" s="100"/>
      <c r="F213" s="100"/>
      <c r="G213" s="101"/>
      <c r="H213" s="10" t="s">
        <v>315</v>
      </c>
      <c r="I213" s="9">
        <v>660</v>
      </c>
      <c r="J213" s="6">
        <v>1</v>
      </c>
      <c r="K213" s="6">
        <v>13</v>
      </c>
      <c r="L213" s="15">
        <v>91</v>
      </c>
      <c r="M213" s="92" t="s">
        <v>343</v>
      </c>
      <c r="N213" s="92" t="s">
        <v>353</v>
      </c>
      <c r="O213" s="92" t="s">
        <v>5</v>
      </c>
      <c r="P213" s="5">
        <v>120</v>
      </c>
      <c r="Q213" s="196">
        <f>'приложение 6'!Q475</f>
        <v>355.8</v>
      </c>
      <c r="R213" s="196">
        <v>0</v>
      </c>
      <c r="S213" s="196">
        <v>0</v>
      </c>
    </row>
    <row r="214" spans="1:19" ht="24.75" customHeight="1">
      <c r="A214" s="95"/>
      <c r="B214" s="94"/>
      <c r="C214" s="99"/>
      <c r="D214" s="103"/>
      <c r="E214" s="100"/>
      <c r="F214" s="100"/>
      <c r="G214" s="101"/>
      <c r="H214" s="10" t="s">
        <v>444</v>
      </c>
      <c r="I214" s="9">
        <v>660</v>
      </c>
      <c r="J214" s="6">
        <v>1</v>
      </c>
      <c r="K214" s="6">
        <v>13</v>
      </c>
      <c r="L214" s="15">
        <v>91</v>
      </c>
      <c r="M214" s="92" t="s">
        <v>343</v>
      </c>
      <c r="N214" s="92" t="s">
        <v>353</v>
      </c>
      <c r="O214" s="92" t="s">
        <v>5</v>
      </c>
      <c r="P214" s="5">
        <v>240</v>
      </c>
      <c r="Q214" s="194">
        <f>'приложение 6'!Q476</f>
        <v>22.1</v>
      </c>
      <c r="R214" s="194">
        <v>0</v>
      </c>
      <c r="S214" s="194">
        <v>0</v>
      </c>
    </row>
    <row r="215" spans="1:19" s="170" customFormat="1" ht="27" customHeight="1">
      <c r="A215" s="128"/>
      <c r="B215" s="128"/>
      <c r="C215" s="128"/>
      <c r="D215" s="128"/>
      <c r="E215" s="128"/>
      <c r="F215" s="128"/>
      <c r="G215" s="129"/>
      <c r="H215" s="130" t="s">
        <v>336</v>
      </c>
      <c r="I215" s="131">
        <v>27</v>
      </c>
      <c r="J215" s="141">
        <v>3</v>
      </c>
      <c r="K215" s="141" t="s">
        <v>389</v>
      </c>
      <c r="L215" s="133"/>
      <c r="M215" s="134"/>
      <c r="N215" s="134"/>
      <c r="O215" s="134"/>
      <c r="P215" s="139"/>
      <c r="Q215" s="197">
        <f>Q216+Q225</f>
        <v>2619.2</v>
      </c>
      <c r="R215" s="197">
        <f>R216+R225</f>
        <v>2676.7</v>
      </c>
      <c r="S215" s="197">
        <f>S216+S225</f>
        <v>2676.7</v>
      </c>
    </row>
    <row r="216" spans="1:19" s="170" customFormat="1" ht="23.25" customHeight="1">
      <c r="A216" s="128"/>
      <c r="B216" s="128"/>
      <c r="C216" s="128"/>
      <c r="D216" s="128"/>
      <c r="E216" s="128"/>
      <c r="F216" s="128"/>
      <c r="G216" s="129"/>
      <c r="H216" s="130" t="s">
        <v>779</v>
      </c>
      <c r="I216" s="131">
        <v>27</v>
      </c>
      <c r="J216" s="141">
        <v>3</v>
      </c>
      <c r="K216" s="141">
        <v>9</v>
      </c>
      <c r="L216" s="133" t="s">
        <v>316</v>
      </c>
      <c r="M216" s="134" t="s">
        <v>316</v>
      </c>
      <c r="N216" s="134"/>
      <c r="O216" s="134" t="s">
        <v>316</v>
      </c>
      <c r="P216" s="139" t="s">
        <v>316</v>
      </c>
      <c r="Q216" s="197">
        <f aca="true" t="shared" si="12" ref="Q216:S217">Q217</f>
        <v>2355.1</v>
      </c>
      <c r="R216" s="197">
        <f t="shared" si="12"/>
        <v>2355.1</v>
      </c>
      <c r="S216" s="197">
        <f t="shared" si="12"/>
        <v>2355.1</v>
      </c>
    </row>
    <row r="217" spans="1:19" s="170" customFormat="1" ht="33" customHeight="1">
      <c r="A217" s="128"/>
      <c r="B217" s="128"/>
      <c r="C217" s="128"/>
      <c r="D217" s="128"/>
      <c r="E217" s="128"/>
      <c r="F217" s="128"/>
      <c r="G217" s="129"/>
      <c r="H217" s="10" t="s">
        <v>51</v>
      </c>
      <c r="I217" s="9">
        <v>27</v>
      </c>
      <c r="J217" s="6">
        <v>3</v>
      </c>
      <c r="K217" s="6">
        <v>9</v>
      </c>
      <c r="L217" s="91" t="s">
        <v>533</v>
      </c>
      <c r="M217" s="92" t="s">
        <v>343</v>
      </c>
      <c r="N217" s="92" t="s">
        <v>353</v>
      </c>
      <c r="O217" s="92" t="s">
        <v>388</v>
      </c>
      <c r="P217" s="139"/>
      <c r="Q217" s="196">
        <f t="shared" si="12"/>
        <v>2355.1</v>
      </c>
      <c r="R217" s="196">
        <f t="shared" si="12"/>
        <v>2355.1</v>
      </c>
      <c r="S217" s="196">
        <f t="shared" si="12"/>
        <v>2355.1</v>
      </c>
    </row>
    <row r="218" spans="1:19" s="170" customFormat="1" ht="33" customHeight="1">
      <c r="A218" s="128"/>
      <c r="B218" s="128"/>
      <c r="C218" s="128"/>
      <c r="D218" s="128"/>
      <c r="E218" s="128"/>
      <c r="F218" s="128"/>
      <c r="G218" s="129"/>
      <c r="H218" s="10" t="s">
        <v>55</v>
      </c>
      <c r="I218" s="9">
        <v>27</v>
      </c>
      <c r="J218" s="6">
        <v>3</v>
      </c>
      <c r="K218" s="6">
        <v>9</v>
      </c>
      <c r="L218" s="91" t="s">
        <v>533</v>
      </c>
      <c r="M218" s="92" t="s">
        <v>343</v>
      </c>
      <c r="N218" s="92" t="s">
        <v>362</v>
      </c>
      <c r="O218" s="92" t="s">
        <v>388</v>
      </c>
      <c r="P218" s="139"/>
      <c r="Q218" s="196">
        <f>Q219+Q223</f>
        <v>2355.1</v>
      </c>
      <c r="R218" s="196">
        <f>R219+R223</f>
        <v>2355.1</v>
      </c>
      <c r="S218" s="196">
        <f>S219+S223</f>
        <v>2355.1</v>
      </c>
    </row>
    <row r="219" spans="1:19" ht="26.25" customHeight="1">
      <c r="A219" s="84"/>
      <c r="B219" s="84"/>
      <c r="C219" s="84"/>
      <c r="D219" s="84"/>
      <c r="E219" s="84"/>
      <c r="F219" s="84"/>
      <c r="G219" s="85"/>
      <c r="H219" s="10" t="s">
        <v>100</v>
      </c>
      <c r="I219" s="9">
        <v>27</v>
      </c>
      <c r="J219" s="6">
        <v>3</v>
      </c>
      <c r="K219" s="6">
        <v>9</v>
      </c>
      <c r="L219" s="91" t="s">
        <v>533</v>
      </c>
      <c r="M219" s="92" t="s">
        <v>343</v>
      </c>
      <c r="N219" s="92" t="s">
        <v>362</v>
      </c>
      <c r="O219" s="92" t="s">
        <v>101</v>
      </c>
      <c r="P219" s="5" t="s">
        <v>316</v>
      </c>
      <c r="Q219" s="196">
        <f>SUM(Q220:Q222)</f>
        <v>1837.2</v>
      </c>
      <c r="R219" s="196">
        <f>SUM(R220:R222)</f>
        <v>1837.2</v>
      </c>
      <c r="S219" s="196">
        <f>SUM(S220:S222)</f>
        <v>1837.2</v>
      </c>
    </row>
    <row r="220" spans="1:19" ht="26.25" customHeight="1">
      <c r="A220" s="84"/>
      <c r="B220" s="84"/>
      <c r="C220" s="84"/>
      <c r="D220" s="84"/>
      <c r="E220" s="84"/>
      <c r="F220" s="84"/>
      <c r="G220" s="85"/>
      <c r="H220" s="10" t="s">
        <v>447</v>
      </c>
      <c r="I220" s="5">
        <v>27</v>
      </c>
      <c r="J220" s="6">
        <v>3</v>
      </c>
      <c r="K220" s="6">
        <v>9</v>
      </c>
      <c r="L220" s="91" t="s">
        <v>533</v>
      </c>
      <c r="M220" s="92" t="s">
        <v>343</v>
      </c>
      <c r="N220" s="92" t="s">
        <v>362</v>
      </c>
      <c r="O220" s="92" t="s">
        <v>101</v>
      </c>
      <c r="P220" s="5">
        <v>110</v>
      </c>
      <c r="Q220" s="196">
        <f>'приложение 6'!Q98</f>
        <v>1663.9</v>
      </c>
      <c r="R220" s="196">
        <f>'приложение 6'!R98</f>
        <v>1663.9</v>
      </c>
      <c r="S220" s="196">
        <f>'приложение 6'!S98</f>
        <v>1663.9</v>
      </c>
    </row>
    <row r="221" spans="1:19" ht="23.25" customHeight="1">
      <c r="A221" s="84"/>
      <c r="B221" s="84"/>
      <c r="C221" s="84"/>
      <c r="D221" s="84"/>
      <c r="E221" s="84"/>
      <c r="F221" s="84"/>
      <c r="G221" s="85"/>
      <c r="H221" s="4" t="s">
        <v>444</v>
      </c>
      <c r="I221" s="7">
        <v>27</v>
      </c>
      <c r="J221" s="6">
        <v>3</v>
      </c>
      <c r="K221" s="6">
        <v>9</v>
      </c>
      <c r="L221" s="91" t="s">
        <v>533</v>
      </c>
      <c r="M221" s="92" t="s">
        <v>343</v>
      </c>
      <c r="N221" s="92" t="s">
        <v>362</v>
      </c>
      <c r="O221" s="92" t="s">
        <v>101</v>
      </c>
      <c r="P221" s="5">
        <v>240</v>
      </c>
      <c r="Q221" s="194">
        <f>'приложение 6'!Q99</f>
        <v>173.1</v>
      </c>
      <c r="R221" s="194">
        <f>'приложение 6'!R99</f>
        <v>173.1</v>
      </c>
      <c r="S221" s="194">
        <f>'приложение 6'!S99</f>
        <v>173.1</v>
      </c>
    </row>
    <row r="222" spans="1:19" ht="23.25" customHeight="1">
      <c r="A222" s="84"/>
      <c r="B222" s="84"/>
      <c r="C222" s="84"/>
      <c r="D222" s="84"/>
      <c r="E222" s="84"/>
      <c r="F222" s="84"/>
      <c r="G222" s="85"/>
      <c r="H222" s="10" t="str">
        <f>'приложение 6'!H100</f>
        <v>Уплата налогов, сборов и иных платежей</v>
      </c>
      <c r="I222" s="7">
        <f>'приложение 6'!I100</f>
        <v>27</v>
      </c>
      <c r="J222" s="6">
        <f>'приложение 6'!J100</f>
        <v>3</v>
      </c>
      <c r="K222" s="6">
        <f>'приложение 6'!K100</f>
        <v>9</v>
      </c>
      <c r="L222" s="91" t="str">
        <f>'приложение 6'!L100</f>
        <v>50</v>
      </c>
      <c r="M222" s="92" t="str">
        <f>'приложение 6'!M100</f>
        <v>0</v>
      </c>
      <c r="N222" s="92" t="str">
        <f>'приложение 6'!N100</f>
        <v>03</v>
      </c>
      <c r="O222" s="92" t="str">
        <f>'приложение 6'!O100</f>
        <v>00590</v>
      </c>
      <c r="P222" s="5">
        <f>'приложение 6'!P100</f>
        <v>850</v>
      </c>
      <c r="Q222" s="196">
        <f>'приложение 6'!Q100</f>
        <v>0.2</v>
      </c>
      <c r="R222" s="196">
        <f>'приложение 6'!R100</f>
        <v>0.2</v>
      </c>
      <c r="S222" s="196">
        <f>'приложение 6'!S100</f>
        <v>0.2</v>
      </c>
    </row>
    <row r="223" spans="1:19" ht="23.25" customHeight="1">
      <c r="A223" s="84"/>
      <c r="B223" s="84"/>
      <c r="C223" s="84"/>
      <c r="D223" s="84"/>
      <c r="E223" s="84"/>
      <c r="F223" s="84"/>
      <c r="G223" s="85"/>
      <c r="H223" s="10" t="s">
        <v>569</v>
      </c>
      <c r="I223" s="5">
        <v>27</v>
      </c>
      <c r="J223" s="6">
        <v>3</v>
      </c>
      <c r="K223" s="6">
        <v>9</v>
      </c>
      <c r="L223" s="91" t="s">
        <v>533</v>
      </c>
      <c r="M223" s="92" t="s">
        <v>343</v>
      </c>
      <c r="N223" s="92" t="s">
        <v>362</v>
      </c>
      <c r="O223" s="92" t="s">
        <v>568</v>
      </c>
      <c r="P223" s="5"/>
      <c r="Q223" s="196">
        <f>Q224</f>
        <v>517.9</v>
      </c>
      <c r="R223" s="196">
        <f>R224</f>
        <v>517.9</v>
      </c>
      <c r="S223" s="196">
        <f>S224</f>
        <v>517.9</v>
      </c>
    </row>
    <row r="224" spans="1:19" ht="23.25" customHeight="1">
      <c r="A224" s="84"/>
      <c r="B224" s="84"/>
      <c r="C224" s="84"/>
      <c r="D224" s="84"/>
      <c r="E224" s="84"/>
      <c r="F224" s="84"/>
      <c r="G224" s="85"/>
      <c r="H224" s="10" t="s">
        <v>447</v>
      </c>
      <c r="I224" s="5">
        <v>27</v>
      </c>
      <c r="J224" s="6">
        <v>3</v>
      </c>
      <c r="K224" s="6">
        <v>9</v>
      </c>
      <c r="L224" s="91" t="s">
        <v>533</v>
      </c>
      <c r="M224" s="92" t="s">
        <v>343</v>
      </c>
      <c r="N224" s="92" t="s">
        <v>362</v>
      </c>
      <c r="O224" s="92" t="s">
        <v>568</v>
      </c>
      <c r="P224" s="5">
        <v>110</v>
      </c>
      <c r="Q224" s="196">
        <f>'приложение 6'!Q102</f>
        <v>517.9</v>
      </c>
      <c r="R224" s="196">
        <f>'приложение 6'!R102</f>
        <v>517.9</v>
      </c>
      <c r="S224" s="196">
        <f>'приложение 6'!S102</f>
        <v>517.9</v>
      </c>
    </row>
    <row r="225" spans="1:19" s="170" customFormat="1" ht="25.5" customHeight="1">
      <c r="A225" s="128"/>
      <c r="B225" s="128"/>
      <c r="C225" s="128"/>
      <c r="D225" s="128"/>
      <c r="E225" s="128"/>
      <c r="F225" s="128"/>
      <c r="G225" s="129"/>
      <c r="H225" s="130" t="s">
        <v>337</v>
      </c>
      <c r="I225" s="131">
        <v>27</v>
      </c>
      <c r="J225" s="141">
        <v>3</v>
      </c>
      <c r="K225" s="141">
        <v>14</v>
      </c>
      <c r="L225" s="133"/>
      <c r="M225" s="134"/>
      <c r="N225" s="134"/>
      <c r="O225" s="134"/>
      <c r="P225" s="139"/>
      <c r="Q225" s="197">
        <f>Q226+Q246</f>
        <v>264.1</v>
      </c>
      <c r="R225" s="197">
        <f>R226+R246</f>
        <v>321.6</v>
      </c>
      <c r="S225" s="197">
        <f>S226+S246</f>
        <v>321.6</v>
      </c>
    </row>
    <row r="226" spans="1:19" ht="38.25" customHeight="1">
      <c r="A226" s="84"/>
      <c r="B226" s="84"/>
      <c r="C226" s="84"/>
      <c r="D226" s="84"/>
      <c r="E226" s="84"/>
      <c r="F226" s="84"/>
      <c r="G226" s="85"/>
      <c r="H226" s="10" t="s">
        <v>603</v>
      </c>
      <c r="I226" s="9">
        <v>27</v>
      </c>
      <c r="J226" s="15">
        <v>3</v>
      </c>
      <c r="K226" s="15">
        <v>14</v>
      </c>
      <c r="L226" s="91" t="s">
        <v>534</v>
      </c>
      <c r="M226" s="92" t="s">
        <v>343</v>
      </c>
      <c r="N226" s="92" t="s">
        <v>353</v>
      </c>
      <c r="O226" s="92" t="s">
        <v>388</v>
      </c>
      <c r="P226" s="5"/>
      <c r="Q226" s="196">
        <f>Q238+Q227+Q242+Q234</f>
        <v>204.1</v>
      </c>
      <c r="R226" s="196">
        <f>R238+R227+R242+R234</f>
        <v>261.6</v>
      </c>
      <c r="S226" s="196">
        <f>S238+S227+S242+S234</f>
        <v>261.6</v>
      </c>
    </row>
    <row r="227" spans="1:19" ht="22.5" customHeight="1">
      <c r="A227" s="84"/>
      <c r="B227" s="84"/>
      <c r="C227" s="84"/>
      <c r="D227" s="84"/>
      <c r="E227" s="84"/>
      <c r="F227" s="84"/>
      <c r="G227" s="85"/>
      <c r="H227" s="10" t="s">
        <v>400</v>
      </c>
      <c r="I227" s="9">
        <v>27</v>
      </c>
      <c r="J227" s="15">
        <v>3</v>
      </c>
      <c r="K227" s="15">
        <v>14</v>
      </c>
      <c r="L227" s="91" t="s">
        <v>534</v>
      </c>
      <c r="M227" s="92" t="s">
        <v>345</v>
      </c>
      <c r="N227" s="92" t="s">
        <v>353</v>
      </c>
      <c r="O227" s="92" t="s">
        <v>388</v>
      </c>
      <c r="P227" s="5"/>
      <c r="Q227" s="196">
        <f>Q228+Q231</f>
        <v>184.1</v>
      </c>
      <c r="R227" s="196">
        <f>R228+R231</f>
        <v>191.6</v>
      </c>
      <c r="S227" s="196">
        <f>S228+S231</f>
        <v>191.6</v>
      </c>
    </row>
    <row r="228" spans="1:19" ht="33.75" customHeight="1">
      <c r="A228" s="84"/>
      <c r="B228" s="84"/>
      <c r="C228" s="84"/>
      <c r="D228" s="84"/>
      <c r="E228" s="84"/>
      <c r="F228" s="84"/>
      <c r="G228" s="85"/>
      <c r="H228" s="10" t="s">
        <v>613</v>
      </c>
      <c r="I228" s="9">
        <v>27</v>
      </c>
      <c r="J228" s="15">
        <v>3</v>
      </c>
      <c r="K228" s="15">
        <v>14</v>
      </c>
      <c r="L228" s="91" t="s">
        <v>534</v>
      </c>
      <c r="M228" s="92" t="s">
        <v>345</v>
      </c>
      <c r="N228" s="92" t="s">
        <v>361</v>
      </c>
      <c r="O228" s="92" t="s">
        <v>388</v>
      </c>
      <c r="P228" s="5"/>
      <c r="Q228" s="196">
        <f aca="true" t="shared" si="13" ref="Q228:S229">Q229</f>
        <v>50</v>
      </c>
      <c r="R228" s="196">
        <f t="shared" si="13"/>
        <v>50</v>
      </c>
      <c r="S228" s="196">
        <f t="shared" si="13"/>
        <v>50</v>
      </c>
    </row>
    <row r="229" spans="1:19" ht="22.5" customHeight="1">
      <c r="A229" s="84"/>
      <c r="B229" s="84"/>
      <c r="C229" s="84"/>
      <c r="D229" s="84"/>
      <c r="E229" s="84"/>
      <c r="F229" s="84"/>
      <c r="G229" s="85"/>
      <c r="H229" s="10" t="s">
        <v>743</v>
      </c>
      <c r="I229" s="9">
        <v>27</v>
      </c>
      <c r="J229" s="15">
        <v>3</v>
      </c>
      <c r="K229" s="15">
        <v>14</v>
      </c>
      <c r="L229" s="91" t="s">
        <v>534</v>
      </c>
      <c r="M229" s="92" t="s">
        <v>345</v>
      </c>
      <c r="N229" s="92" t="s">
        <v>361</v>
      </c>
      <c r="O229" s="92" t="s">
        <v>742</v>
      </c>
      <c r="P229" s="5"/>
      <c r="Q229" s="196">
        <f t="shared" si="13"/>
        <v>50</v>
      </c>
      <c r="R229" s="196">
        <f t="shared" si="13"/>
        <v>50</v>
      </c>
      <c r="S229" s="196">
        <f t="shared" si="13"/>
        <v>50</v>
      </c>
    </row>
    <row r="230" spans="1:19" ht="22.5" customHeight="1">
      <c r="A230" s="84"/>
      <c r="B230" s="84"/>
      <c r="C230" s="84"/>
      <c r="D230" s="84"/>
      <c r="E230" s="84"/>
      <c r="F230" s="84"/>
      <c r="G230" s="85"/>
      <c r="H230" s="4" t="s">
        <v>444</v>
      </c>
      <c r="I230" s="9">
        <v>27</v>
      </c>
      <c r="J230" s="15">
        <v>3</v>
      </c>
      <c r="K230" s="15">
        <v>14</v>
      </c>
      <c r="L230" s="91" t="s">
        <v>534</v>
      </c>
      <c r="M230" s="92" t="s">
        <v>345</v>
      </c>
      <c r="N230" s="92" t="s">
        <v>361</v>
      </c>
      <c r="O230" s="92" t="s">
        <v>742</v>
      </c>
      <c r="P230" s="5">
        <v>240</v>
      </c>
      <c r="Q230" s="196">
        <f>'приложение 6'!Q108</f>
        <v>50</v>
      </c>
      <c r="R230" s="196">
        <f>'приложение 6'!R108</f>
        <v>50</v>
      </c>
      <c r="S230" s="196">
        <f>'приложение 6'!S108</f>
        <v>50</v>
      </c>
    </row>
    <row r="231" spans="1:19" ht="22.5" customHeight="1">
      <c r="A231" s="84"/>
      <c r="B231" s="84"/>
      <c r="C231" s="84"/>
      <c r="D231" s="84"/>
      <c r="E231" s="84"/>
      <c r="F231" s="84"/>
      <c r="G231" s="85"/>
      <c r="H231" s="10" t="s">
        <v>612</v>
      </c>
      <c r="I231" s="9">
        <v>27</v>
      </c>
      <c r="J231" s="15">
        <v>3</v>
      </c>
      <c r="K231" s="15">
        <v>14</v>
      </c>
      <c r="L231" s="91" t="s">
        <v>534</v>
      </c>
      <c r="M231" s="92" t="s">
        <v>345</v>
      </c>
      <c r="N231" s="92" t="s">
        <v>362</v>
      </c>
      <c r="O231" s="92" t="s">
        <v>388</v>
      </c>
      <c r="P231" s="5"/>
      <c r="Q231" s="196">
        <f aca="true" t="shared" si="14" ref="Q231:S232">Q232</f>
        <v>134.1</v>
      </c>
      <c r="R231" s="196">
        <f t="shared" si="14"/>
        <v>141.6</v>
      </c>
      <c r="S231" s="196">
        <f t="shared" si="14"/>
        <v>141.6</v>
      </c>
    </row>
    <row r="232" spans="1:19" ht="36.75" customHeight="1">
      <c r="A232" s="84"/>
      <c r="B232" s="84"/>
      <c r="C232" s="84"/>
      <c r="D232" s="84"/>
      <c r="E232" s="84"/>
      <c r="F232" s="84"/>
      <c r="G232" s="85"/>
      <c r="H232" s="10" t="s">
        <v>442</v>
      </c>
      <c r="I232" s="9">
        <v>27</v>
      </c>
      <c r="J232" s="15">
        <v>3</v>
      </c>
      <c r="K232" s="15">
        <v>14</v>
      </c>
      <c r="L232" s="91" t="s">
        <v>534</v>
      </c>
      <c r="M232" s="92" t="s">
        <v>345</v>
      </c>
      <c r="N232" s="92" t="s">
        <v>362</v>
      </c>
      <c r="O232" s="92" t="s">
        <v>107</v>
      </c>
      <c r="P232" s="5"/>
      <c r="Q232" s="196">
        <f t="shared" si="14"/>
        <v>134.1</v>
      </c>
      <c r="R232" s="196">
        <f t="shared" si="14"/>
        <v>141.6</v>
      </c>
      <c r="S232" s="196">
        <f t="shared" si="14"/>
        <v>141.6</v>
      </c>
    </row>
    <row r="233" spans="1:19" ht="22.5" customHeight="1">
      <c r="A233" s="84"/>
      <c r="B233" s="84"/>
      <c r="C233" s="84"/>
      <c r="D233" s="84"/>
      <c r="E233" s="84"/>
      <c r="F233" s="84"/>
      <c r="G233" s="85"/>
      <c r="H233" s="4" t="s">
        <v>444</v>
      </c>
      <c r="I233" s="9">
        <v>27</v>
      </c>
      <c r="J233" s="15">
        <v>3</v>
      </c>
      <c r="K233" s="15">
        <v>14</v>
      </c>
      <c r="L233" s="91" t="s">
        <v>534</v>
      </c>
      <c r="M233" s="92" t="s">
        <v>345</v>
      </c>
      <c r="N233" s="92" t="s">
        <v>362</v>
      </c>
      <c r="O233" s="92" t="s">
        <v>107</v>
      </c>
      <c r="P233" s="5">
        <v>240</v>
      </c>
      <c r="Q233" s="196">
        <f>'приложение 6'!Q111</f>
        <v>134.1</v>
      </c>
      <c r="R233" s="196">
        <f>'приложение 6'!R111</f>
        <v>141.6</v>
      </c>
      <c r="S233" s="196">
        <f>'приложение 6'!S111</f>
        <v>141.6</v>
      </c>
    </row>
    <row r="234" spans="1:19" ht="22.5" customHeight="1">
      <c r="A234" s="84"/>
      <c r="B234" s="84"/>
      <c r="C234" s="84"/>
      <c r="D234" s="84"/>
      <c r="E234" s="84"/>
      <c r="F234" s="84"/>
      <c r="G234" s="85"/>
      <c r="H234" s="10" t="str">
        <f>'приложение 6'!H112</f>
        <v>Подпрограмма "Профилактика безнадзорности, правонарушений и преступлений несовершеннолетних"</v>
      </c>
      <c r="I234" s="9">
        <f>'приложение 6'!I112</f>
        <v>27</v>
      </c>
      <c r="J234" s="15">
        <f>'приложение 6'!J112</f>
        <v>3</v>
      </c>
      <c r="K234" s="15">
        <f>'приложение 6'!K112</f>
        <v>14</v>
      </c>
      <c r="L234" s="91" t="str">
        <f>'приложение 6'!L112</f>
        <v>35</v>
      </c>
      <c r="M234" s="92" t="str">
        <f>'приложение 6'!M112</f>
        <v>2</v>
      </c>
      <c r="N234" s="92" t="str">
        <f>'приложение 6'!N112</f>
        <v>00</v>
      </c>
      <c r="O234" s="92" t="str">
        <f>'приложение 6'!O112</f>
        <v>00000</v>
      </c>
      <c r="P234" s="5" t="s">
        <v>389</v>
      </c>
      <c r="Q234" s="196">
        <f>'приложение 6'!Q112</f>
        <v>0</v>
      </c>
      <c r="R234" s="196">
        <f>'приложение 6'!R112</f>
        <v>50</v>
      </c>
      <c r="S234" s="196">
        <f>'приложение 6'!S112</f>
        <v>50</v>
      </c>
    </row>
    <row r="235" spans="1:19" ht="22.5" customHeight="1">
      <c r="A235" s="84"/>
      <c r="B235" s="84"/>
      <c r="C235" s="84"/>
      <c r="D235" s="84"/>
      <c r="E235" s="84"/>
      <c r="F235" s="84"/>
      <c r="G235" s="85"/>
      <c r="H235" s="10" t="str">
        <f>'приложение 6'!H113</f>
        <v>Основное мероприятие "Обеспечение профилактики правонарушений, в том числе повторных, совершаемых несовершеннолетними"</v>
      </c>
      <c r="I235" s="9">
        <f>'приложение 6'!I113</f>
        <v>27</v>
      </c>
      <c r="J235" s="15">
        <f>'приложение 6'!J113</f>
        <v>3</v>
      </c>
      <c r="K235" s="15">
        <f>'приложение 6'!K113</f>
        <v>14</v>
      </c>
      <c r="L235" s="91" t="str">
        <f>'приложение 6'!L113</f>
        <v>35</v>
      </c>
      <c r="M235" s="92" t="str">
        <f>'приложение 6'!M113</f>
        <v>2</v>
      </c>
      <c r="N235" s="92" t="str">
        <f>'приложение 6'!N113</f>
        <v>01</v>
      </c>
      <c r="O235" s="92" t="str">
        <f>'приложение 6'!O113</f>
        <v>00000</v>
      </c>
      <c r="P235" s="5" t="s">
        <v>389</v>
      </c>
      <c r="Q235" s="196">
        <f>'приложение 6'!Q113</f>
        <v>0</v>
      </c>
      <c r="R235" s="196">
        <f>'приложение 6'!R113</f>
        <v>50</v>
      </c>
      <c r="S235" s="196">
        <f>'приложение 6'!S113</f>
        <v>50</v>
      </c>
    </row>
    <row r="236" spans="1:19" ht="22.5" customHeight="1">
      <c r="A236" s="84"/>
      <c r="B236" s="84"/>
      <c r="C236" s="84"/>
      <c r="D236" s="84"/>
      <c r="E236" s="84"/>
      <c r="F236" s="84"/>
      <c r="G236" s="85"/>
      <c r="H236" s="10" t="str">
        <f>'приложение 6'!H114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236" s="9">
        <f>'приложение 6'!I114</f>
        <v>27</v>
      </c>
      <c r="J236" s="15">
        <f>'приложение 6'!J114</f>
        <v>3</v>
      </c>
      <c r="K236" s="15">
        <f>'приложение 6'!K114</f>
        <v>14</v>
      </c>
      <c r="L236" s="91" t="str">
        <f>'приложение 6'!L114</f>
        <v>35</v>
      </c>
      <c r="M236" s="92" t="str">
        <f>'приложение 6'!M114</f>
        <v>2</v>
      </c>
      <c r="N236" s="92" t="str">
        <f>'приложение 6'!N114</f>
        <v>01</v>
      </c>
      <c r="O236" s="92" t="str">
        <f>'приложение 6'!O114</f>
        <v>72310</v>
      </c>
      <c r="P236" s="5" t="s">
        <v>389</v>
      </c>
      <c r="Q236" s="196">
        <f>'приложение 6'!Q114</f>
        <v>0</v>
      </c>
      <c r="R236" s="196">
        <f>'приложение 6'!R114</f>
        <v>50</v>
      </c>
      <c r="S236" s="196">
        <f>'приложение 6'!S114</f>
        <v>50</v>
      </c>
    </row>
    <row r="237" spans="1:19" ht="22.5" customHeight="1">
      <c r="A237" s="84"/>
      <c r="B237" s="84"/>
      <c r="C237" s="84"/>
      <c r="D237" s="84"/>
      <c r="E237" s="84"/>
      <c r="F237" s="84"/>
      <c r="G237" s="85"/>
      <c r="H237" s="10" t="str">
        <f>'приложение 6'!H115</f>
        <v>Иные закупки товаров, работ и услуг для обеспечения государственных (муниципальных) нужд</v>
      </c>
      <c r="I237" s="9">
        <f>'приложение 6'!I115</f>
        <v>27</v>
      </c>
      <c r="J237" s="15">
        <f>'приложение 6'!J115</f>
        <v>3</v>
      </c>
      <c r="K237" s="15">
        <f>'приложение 6'!K115</f>
        <v>14</v>
      </c>
      <c r="L237" s="91" t="str">
        <f>'приложение 6'!L115</f>
        <v>35</v>
      </c>
      <c r="M237" s="92" t="str">
        <f>'приложение 6'!M115</f>
        <v>2</v>
      </c>
      <c r="N237" s="92" t="str">
        <f>'приложение 6'!N115</f>
        <v>01</v>
      </c>
      <c r="O237" s="92" t="str">
        <f>'приложение 6'!O115</f>
        <v>72310</v>
      </c>
      <c r="P237" s="5">
        <f>'приложение 6'!P115</f>
        <v>240</v>
      </c>
      <c r="Q237" s="196">
        <f>'приложение 6'!Q115</f>
        <v>0</v>
      </c>
      <c r="R237" s="196">
        <f>'приложение 6'!R115</f>
        <v>50</v>
      </c>
      <c r="S237" s="196">
        <f>'приложение 6'!S115</f>
        <v>50</v>
      </c>
    </row>
    <row r="238" spans="1:19" ht="35.25" customHeight="1">
      <c r="A238" s="84"/>
      <c r="B238" s="84"/>
      <c r="C238" s="84"/>
      <c r="D238" s="84"/>
      <c r="E238" s="84"/>
      <c r="F238" s="84"/>
      <c r="G238" s="85"/>
      <c r="H238" s="32" t="s">
        <v>611</v>
      </c>
      <c r="I238" s="9">
        <v>27</v>
      </c>
      <c r="J238" s="15">
        <v>3</v>
      </c>
      <c r="K238" s="15">
        <v>14</v>
      </c>
      <c r="L238" s="15">
        <v>35</v>
      </c>
      <c r="M238" s="92" t="s">
        <v>555</v>
      </c>
      <c r="N238" s="92" t="s">
        <v>353</v>
      </c>
      <c r="O238" s="92" t="s">
        <v>388</v>
      </c>
      <c r="P238" s="5"/>
      <c r="Q238" s="196">
        <f>Q239</f>
        <v>15</v>
      </c>
      <c r="R238" s="196">
        <f aca="true" t="shared" si="15" ref="R238:S240">R239</f>
        <v>15</v>
      </c>
      <c r="S238" s="196">
        <f t="shared" si="15"/>
        <v>15</v>
      </c>
    </row>
    <row r="239" spans="1:19" ht="36.75" customHeight="1">
      <c r="A239" s="84"/>
      <c r="B239" s="84"/>
      <c r="C239" s="84"/>
      <c r="D239" s="84"/>
      <c r="E239" s="84"/>
      <c r="F239" s="84"/>
      <c r="G239" s="85"/>
      <c r="H239" s="10" t="s">
        <v>610</v>
      </c>
      <c r="I239" s="9">
        <v>27</v>
      </c>
      <c r="J239" s="15">
        <v>3</v>
      </c>
      <c r="K239" s="15">
        <v>14</v>
      </c>
      <c r="L239" s="15">
        <v>35</v>
      </c>
      <c r="M239" s="92" t="s">
        <v>555</v>
      </c>
      <c r="N239" s="92" t="s">
        <v>344</v>
      </c>
      <c r="O239" s="92" t="s">
        <v>388</v>
      </c>
      <c r="P239" s="5"/>
      <c r="Q239" s="196">
        <f>Q240</f>
        <v>15</v>
      </c>
      <c r="R239" s="196">
        <f t="shared" si="15"/>
        <v>15</v>
      </c>
      <c r="S239" s="196">
        <f t="shared" si="15"/>
        <v>15</v>
      </c>
    </row>
    <row r="240" spans="1:19" ht="21" customHeight="1">
      <c r="A240" s="84"/>
      <c r="B240" s="84"/>
      <c r="C240" s="84"/>
      <c r="D240" s="84"/>
      <c r="E240" s="84"/>
      <c r="F240" s="84"/>
      <c r="G240" s="85"/>
      <c r="H240" s="10" t="s">
        <v>609</v>
      </c>
      <c r="I240" s="9">
        <v>27</v>
      </c>
      <c r="J240" s="15">
        <v>3</v>
      </c>
      <c r="K240" s="15">
        <v>14</v>
      </c>
      <c r="L240" s="15">
        <v>35</v>
      </c>
      <c r="M240" s="92" t="s">
        <v>555</v>
      </c>
      <c r="N240" s="92" t="s">
        <v>344</v>
      </c>
      <c r="O240" s="92" t="s">
        <v>742</v>
      </c>
      <c r="P240" s="5"/>
      <c r="Q240" s="196">
        <f>Q241</f>
        <v>15</v>
      </c>
      <c r="R240" s="196">
        <f t="shared" si="15"/>
        <v>15</v>
      </c>
      <c r="S240" s="196">
        <f t="shared" si="15"/>
        <v>15</v>
      </c>
    </row>
    <row r="241" spans="1:19" ht="19.5" customHeight="1">
      <c r="A241" s="84"/>
      <c r="B241" s="84"/>
      <c r="C241" s="84"/>
      <c r="D241" s="84"/>
      <c r="E241" s="84"/>
      <c r="F241" s="84"/>
      <c r="G241" s="85"/>
      <c r="H241" s="4" t="s">
        <v>444</v>
      </c>
      <c r="I241" s="9">
        <v>27</v>
      </c>
      <c r="J241" s="6">
        <v>3</v>
      </c>
      <c r="K241" s="15">
        <v>14</v>
      </c>
      <c r="L241" s="15">
        <v>35</v>
      </c>
      <c r="M241" s="92" t="s">
        <v>555</v>
      </c>
      <c r="N241" s="92" t="s">
        <v>344</v>
      </c>
      <c r="O241" s="92" t="s">
        <v>742</v>
      </c>
      <c r="P241" s="5">
        <v>240</v>
      </c>
      <c r="Q241" s="196">
        <f>'приложение 6'!Q119</f>
        <v>15</v>
      </c>
      <c r="R241" s="196">
        <f>'приложение 6'!R119</f>
        <v>15</v>
      </c>
      <c r="S241" s="196">
        <f>'приложение 6'!S119</f>
        <v>15</v>
      </c>
    </row>
    <row r="242" spans="1:19" ht="19.5" customHeight="1">
      <c r="A242" s="84"/>
      <c r="B242" s="84"/>
      <c r="C242" s="84"/>
      <c r="D242" s="84"/>
      <c r="E242" s="84"/>
      <c r="F242" s="84"/>
      <c r="G242" s="85"/>
      <c r="H242" s="10" t="str">
        <f>'приложение 6'!H120</f>
        <v>Подпрограмма "Социальная реабилитация лиц, освободившихся из мест лишения свободы, и осужденных без изоляции от общества"</v>
      </c>
      <c r="I242" s="9">
        <f>'приложение 6'!I120</f>
        <v>27</v>
      </c>
      <c r="J242" s="6">
        <f>'приложение 6'!J120</f>
        <v>3</v>
      </c>
      <c r="K242" s="15">
        <f>'приложение 6'!K120</f>
        <v>14</v>
      </c>
      <c r="L242" s="15">
        <f>'приложение 6'!L120</f>
        <v>35</v>
      </c>
      <c r="M242" s="92" t="str">
        <f>'приложение 6'!M120</f>
        <v>4</v>
      </c>
      <c r="N242" s="92" t="str">
        <f>'приложение 6'!N120</f>
        <v>00</v>
      </c>
      <c r="O242" s="92" t="str">
        <f>'приложение 6'!O120</f>
        <v>00000</v>
      </c>
      <c r="P242" s="5" t="s">
        <v>389</v>
      </c>
      <c r="Q242" s="196">
        <f>'приложение 6'!Q120</f>
        <v>5</v>
      </c>
      <c r="R242" s="196">
        <f>'приложение 6'!R120</f>
        <v>5</v>
      </c>
      <c r="S242" s="196">
        <f>'приложение 6'!S120</f>
        <v>5</v>
      </c>
    </row>
    <row r="243" spans="1:19" ht="19.5" customHeight="1">
      <c r="A243" s="84"/>
      <c r="B243" s="84"/>
      <c r="C243" s="84"/>
      <c r="D243" s="84"/>
      <c r="E243" s="84"/>
      <c r="F243" s="84"/>
      <c r="G243" s="85"/>
      <c r="H243" s="10" t="str">
        <f>'приложение 6'!H121</f>
        <v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v>
      </c>
      <c r="I243" s="9">
        <f>'приложение 6'!I121</f>
        <v>27</v>
      </c>
      <c r="J243" s="6">
        <f>'приложение 6'!J121</f>
        <v>3</v>
      </c>
      <c r="K243" s="15">
        <f>'приложение 6'!K121</f>
        <v>14</v>
      </c>
      <c r="L243" s="15">
        <f>'приложение 6'!L121</f>
        <v>35</v>
      </c>
      <c r="M243" s="92" t="str">
        <f>'приложение 6'!M121</f>
        <v>4</v>
      </c>
      <c r="N243" s="92" t="str">
        <f>'приложение 6'!N121</f>
        <v>02</v>
      </c>
      <c r="O243" s="92" t="str">
        <f>'приложение 6'!O121</f>
        <v>00000</v>
      </c>
      <c r="P243" s="5" t="s">
        <v>389</v>
      </c>
      <c r="Q243" s="196">
        <f>'приложение 6'!Q121</f>
        <v>5</v>
      </c>
      <c r="R243" s="196">
        <f>'приложение 6'!R121</f>
        <v>5</v>
      </c>
      <c r="S243" s="196">
        <f>'приложение 6'!S121</f>
        <v>5</v>
      </c>
    </row>
    <row r="244" spans="1:19" ht="19.5" customHeight="1">
      <c r="A244" s="84"/>
      <c r="B244" s="84"/>
      <c r="C244" s="84"/>
      <c r="D244" s="84"/>
      <c r="E244" s="84"/>
      <c r="F244" s="84"/>
      <c r="G244" s="85"/>
      <c r="H244" s="10" t="str">
        <f>'приложение 6'!H122</f>
        <v>Мероприятия по социальной адаптации и реабилитации</v>
      </c>
      <c r="I244" s="9">
        <f>'приложение 6'!I122</f>
        <v>27</v>
      </c>
      <c r="J244" s="6">
        <f>'приложение 6'!J122</f>
        <v>3</v>
      </c>
      <c r="K244" s="15">
        <f>'приложение 6'!K122</f>
        <v>14</v>
      </c>
      <c r="L244" s="15">
        <f>'приложение 6'!L122</f>
        <v>35</v>
      </c>
      <c r="M244" s="92" t="str">
        <f>'приложение 6'!M122</f>
        <v>4</v>
      </c>
      <c r="N244" s="92" t="str">
        <f>'приложение 6'!N122</f>
        <v>02</v>
      </c>
      <c r="O244" s="92" t="str">
        <f>'приложение 6'!O122</f>
        <v>23060</v>
      </c>
      <c r="P244" s="5" t="s">
        <v>389</v>
      </c>
      <c r="Q244" s="196">
        <f>'приложение 6'!Q122</f>
        <v>5</v>
      </c>
      <c r="R244" s="196">
        <f>'приложение 6'!R122</f>
        <v>5</v>
      </c>
      <c r="S244" s="196">
        <f>'приложение 6'!S122</f>
        <v>5</v>
      </c>
    </row>
    <row r="245" spans="1:19" ht="19.5" customHeight="1">
      <c r="A245" s="84"/>
      <c r="B245" s="84"/>
      <c r="C245" s="84"/>
      <c r="D245" s="84"/>
      <c r="E245" s="84"/>
      <c r="F245" s="84"/>
      <c r="G245" s="85"/>
      <c r="H245" s="10" t="str">
        <f>'приложение 6'!H123</f>
        <v>Иные закупки товаров, работ и услуг для обеспечения государственных (муниципальных) нужд</v>
      </c>
      <c r="I245" s="9">
        <f>'приложение 6'!I123</f>
        <v>27</v>
      </c>
      <c r="J245" s="6">
        <f>'приложение 6'!J123</f>
        <v>3</v>
      </c>
      <c r="K245" s="15">
        <f>'приложение 6'!K123</f>
        <v>14</v>
      </c>
      <c r="L245" s="15">
        <f>'приложение 6'!L123</f>
        <v>35</v>
      </c>
      <c r="M245" s="92" t="str">
        <f>'приложение 6'!M123</f>
        <v>4</v>
      </c>
      <c r="N245" s="92" t="str">
        <f>'приложение 6'!N123</f>
        <v>02</v>
      </c>
      <c r="O245" s="92" t="str">
        <f>'приложение 6'!O123</f>
        <v>23060</v>
      </c>
      <c r="P245" s="5">
        <f>'приложение 6'!P123</f>
        <v>240</v>
      </c>
      <c r="Q245" s="196">
        <f>'приложение 6'!Q123</f>
        <v>5</v>
      </c>
      <c r="R245" s="196">
        <f>'приложение 6'!R123</f>
        <v>5</v>
      </c>
      <c r="S245" s="196">
        <f>'приложение 6'!S123</f>
        <v>5</v>
      </c>
    </row>
    <row r="246" spans="1:19" ht="42" customHeight="1">
      <c r="A246" s="84"/>
      <c r="B246" s="84"/>
      <c r="C246" s="84"/>
      <c r="D246" s="84"/>
      <c r="E246" s="84"/>
      <c r="F246" s="84"/>
      <c r="G246" s="85"/>
      <c r="H246" s="32" t="s">
        <v>604</v>
      </c>
      <c r="I246" s="5">
        <v>27</v>
      </c>
      <c r="J246" s="6">
        <v>3</v>
      </c>
      <c r="K246" s="15">
        <v>14</v>
      </c>
      <c r="L246" s="15">
        <v>37</v>
      </c>
      <c r="M246" s="92" t="s">
        <v>343</v>
      </c>
      <c r="N246" s="92" t="s">
        <v>353</v>
      </c>
      <c r="O246" s="92" t="s">
        <v>388</v>
      </c>
      <c r="P246" s="5"/>
      <c r="Q246" s="196">
        <f>Q247</f>
        <v>60</v>
      </c>
      <c r="R246" s="196">
        <f aca="true" t="shared" si="16" ref="R246:S248">R247</f>
        <v>60</v>
      </c>
      <c r="S246" s="196">
        <f t="shared" si="16"/>
        <v>60</v>
      </c>
    </row>
    <row r="247" spans="1:19" ht="34.5" customHeight="1">
      <c r="A247" s="84"/>
      <c r="B247" s="84"/>
      <c r="C247" s="84"/>
      <c r="D247" s="84"/>
      <c r="E247" s="84"/>
      <c r="F247" s="84"/>
      <c r="G247" s="85"/>
      <c r="H247" s="32" t="s">
        <v>744</v>
      </c>
      <c r="I247" s="5">
        <v>27</v>
      </c>
      <c r="J247" s="6">
        <v>3</v>
      </c>
      <c r="K247" s="15">
        <v>14</v>
      </c>
      <c r="L247" s="15">
        <v>37</v>
      </c>
      <c r="M247" s="92" t="s">
        <v>343</v>
      </c>
      <c r="N247" s="92" t="s">
        <v>344</v>
      </c>
      <c r="O247" s="92" t="s">
        <v>388</v>
      </c>
      <c r="P247" s="5"/>
      <c r="Q247" s="196">
        <f>Q248</f>
        <v>60</v>
      </c>
      <c r="R247" s="196">
        <f t="shared" si="16"/>
        <v>60</v>
      </c>
      <c r="S247" s="196">
        <f t="shared" si="16"/>
        <v>60</v>
      </c>
    </row>
    <row r="248" spans="1:19" ht="19.5" customHeight="1">
      <c r="A248" s="84"/>
      <c r="B248" s="84"/>
      <c r="C248" s="84"/>
      <c r="D248" s="84"/>
      <c r="E248" s="84"/>
      <c r="F248" s="84"/>
      <c r="G248" s="85"/>
      <c r="H248" s="32" t="s">
        <v>605</v>
      </c>
      <c r="I248" s="5">
        <v>27</v>
      </c>
      <c r="J248" s="6">
        <v>3</v>
      </c>
      <c r="K248" s="15">
        <v>14</v>
      </c>
      <c r="L248" s="15">
        <v>37</v>
      </c>
      <c r="M248" s="92" t="s">
        <v>343</v>
      </c>
      <c r="N248" s="92" t="s">
        <v>344</v>
      </c>
      <c r="O248" s="92" t="s">
        <v>46</v>
      </c>
      <c r="P248" s="5"/>
      <c r="Q248" s="196">
        <f>Q249</f>
        <v>60</v>
      </c>
      <c r="R248" s="196">
        <f t="shared" si="16"/>
        <v>60</v>
      </c>
      <c r="S248" s="196">
        <f t="shared" si="16"/>
        <v>60</v>
      </c>
    </row>
    <row r="249" spans="1:19" ht="19.5" customHeight="1">
      <c r="A249" s="84"/>
      <c r="B249" s="84"/>
      <c r="C249" s="84"/>
      <c r="D249" s="84"/>
      <c r="E249" s="84"/>
      <c r="F249" s="84"/>
      <c r="G249" s="85"/>
      <c r="H249" s="32" t="s">
        <v>444</v>
      </c>
      <c r="I249" s="5">
        <v>27</v>
      </c>
      <c r="J249" s="6">
        <v>3</v>
      </c>
      <c r="K249" s="15">
        <v>14</v>
      </c>
      <c r="L249" s="15">
        <v>37</v>
      </c>
      <c r="M249" s="92" t="s">
        <v>343</v>
      </c>
      <c r="N249" s="92" t="s">
        <v>344</v>
      </c>
      <c r="O249" s="92" t="s">
        <v>46</v>
      </c>
      <c r="P249" s="5">
        <v>240</v>
      </c>
      <c r="Q249" s="196">
        <f>'приложение 6'!Q127</f>
        <v>60</v>
      </c>
      <c r="R249" s="196">
        <f>'приложение 6'!R127</f>
        <v>60</v>
      </c>
      <c r="S249" s="196">
        <f>'приложение 6'!S127</f>
        <v>60</v>
      </c>
    </row>
    <row r="250" spans="1:19" s="170" customFormat="1" ht="23.25" customHeight="1">
      <c r="A250" s="128"/>
      <c r="B250" s="128"/>
      <c r="C250" s="128"/>
      <c r="D250" s="128"/>
      <c r="E250" s="128"/>
      <c r="F250" s="128"/>
      <c r="G250" s="129"/>
      <c r="H250" s="130" t="s">
        <v>329</v>
      </c>
      <c r="I250" s="139">
        <v>27</v>
      </c>
      <c r="J250" s="141">
        <v>4</v>
      </c>
      <c r="K250" s="132"/>
      <c r="L250" s="133"/>
      <c r="M250" s="134"/>
      <c r="N250" s="134"/>
      <c r="O250" s="134"/>
      <c r="P250" s="139"/>
      <c r="Q250" s="197">
        <f>Q251+Q256+Q278</f>
        <v>31361.1</v>
      </c>
      <c r="R250" s="197">
        <f>R251+R256+R278</f>
        <v>26619.6</v>
      </c>
      <c r="S250" s="197">
        <f>S251+S256+S278</f>
        <v>27069.6</v>
      </c>
    </row>
    <row r="251" spans="1:19" s="170" customFormat="1" ht="26.25" customHeight="1">
      <c r="A251" s="135"/>
      <c r="B251" s="136"/>
      <c r="C251" s="146"/>
      <c r="D251" s="206"/>
      <c r="E251" s="158"/>
      <c r="F251" s="158"/>
      <c r="G251" s="129"/>
      <c r="H251" s="265" t="s">
        <v>108</v>
      </c>
      <c r="I251" s="145">
        <v>27</v>
      </c>
      <c r="J251" s="141">
        <v>4</v>
      </c>
      <c r="K251" s="132">
        <v>8</v>
      </c>
      <c r="L251" s="133"/>
      <c r="M251" s="134"/>
      <c r="N251" s="134"/>
      <c r="O251" s="134"/>
      <c r="P251" s="131"/>
      <c r="Q251" s="193">
        <f aca="true" t="shared" si="17" ref="Q251:S254">Q252</f>
        <v>3554</v>
      </c>
      <c r="R251" s="193">
        <f t="shared" si="17"/>
        <v>3554</v>
      </c>
      <c r="S251" s="193">
        <f t="shared" si="17"/>
        <v>3554</v>
      </c>
    </row>
    <row r="252" spans="1:19" s="170" customFormat="1" ht="26.25" customHeight="1">
      <c r="A252" s="135"/>
      <c r="B252" s="136"/>
      <c r="C252" s="146"/>
      <c r="D252" s="206"/>
      <c r="E252" s="158"/>
      <c r="F252" s="158"/>
      <c r="G252" s="129"/>
      <c r="H252" s="10" t="s">
        <v>51</v>
      </c>
      <c r="I252" s="5">
        <v>27</v>
      </c>
      <c r="J252" s="6">
        <v>4</v>
      </c>
      <c r="K252" s="15">
        <v>8</v>
      </c>
      <c r="L252" s="91" t="s">
        <v>533</v>
      </c>
      <c r="M252" s="92" t="s">
        <v>343</v>
      </c>
      <c r="N252" s="92" t="s">
        <v>353</v>
      </c>
      <c r="O252" s="92" t="s">
        <v>388</v>
      </c>
      <c r="P252" s="131"/>
      <c r="Q252" s="283">
        <f t="shared" si="17"/>
        <v>3554</v>
      </c>
      <c r="R252" s="283">
        <f t="shared" si="17"/>
        <v>3554</v>
      </c>
      <c r="S252" s="283">
        <f t="shared" si="17"/>
        <v>3554</v>
      </c>
    </row>
    <row r="253" spans="1:19" s="170" customFormat="1" ht="26.25" customHeight="1">
      <c r="A253" s="135"/>
      <c r="B253" s="136"/>
      <c r="C253" s="146"/>
      <c r="D253" s="206"/>
      <c r="E253" s="158"/>
      <c r="F253" s="158"/>
      <c r="G253" s="129"/>
      <c r="H253" s="4" t="s">
        <v>53</v>
      </c>
      <c r="I253" s="7">
        <v>27</v>
      </c>
      <c r="J253" s="6">
        <v>4</v>
      </c>
      <c r="K253" s="15">
        <v>8</v>
      </c>
      <c r="L253" s="91" t="s">
        <v>533</v>
      </c>
      <c r="M253" s="92" t="s">
        <v>343</v>
      </c>
      <c r="N253" s="92" t="s">
        <v>361</v>
      </c>
      <c r="O253" s="92" t="s">
        <v>388</v>
      </c>
      <c r="P253" s="131"/>
      <c r="Q253" s="283">
        <f t="shared" si="17"/>
        <v>3554</v>
      </c>
      <c r="R253" s="282">
        <f t="shared" si="17"/>
        <v>3554</v>
      </c>
      <c r="S253" s="282">
        <f t="shared" si="17"/>
        <v>3554</v>
      </c>
    </row>
    <row r="254" spans="1:19" ht="36.75" customHeight="1">
      <c r="A254" s="95"/>
      <c r="B254" s="94"/>
      <c r="C254" s="99"/>
      <c r="D254" s="107"/>
      <c r="E254" s="110"/>
      <c r="F254" s="110"/>
      <c r="G254" s="85"/>
      <c r="H254" s="29" t="s">
        <v>763</v>
      </c>
      <c r="I254" s="7">
        <v>27</v>
      </c>
      <c r="J254" s="6">
        <v>4</v>
      </c>
      <c r="K254" s="15">
        <v>8</v>
      </c>
      <c r="L254" s="91" t="s">
        <v>533</v>
      </c>
      <c r="M254" s="92" t="s">
        <v>343</v>
      </c>
      <c r="N254" s="92" t="s">
        <v>361</v>
      </c>
      <c r="O254" s="92" t="s">
        <v>762</v>
      </c>
      <c r="P254" s="9"/>
      <c r="Q254" s="194">
        <f t="shared" si="17"/>
        <v>3554</v>
      </c>
      <c r="R254" s="194">
        <f t="shared" si="17"/>
        <v>3554</v>
      </c>
      <c r="S254" s="194">
        <f t="shared" si="17"/>
        <v>3554</v>
      </c>
    </row>
    <row r="255" spans="1:19" ht="28.5" customHeight="1">
      <c r="A255" s="95"/>
      <c r="B255" s="94"/>
      <c r="C255" s="99"/>
      <c r="D255" s="107"/>
      <c r="E255" s="110"/>
      <c r="F255" s="110"/>
      <c r="G255" s="85"/>
      <c r="H255" s="29" t="s">
        <v>444</v>
      </c>
      <c r="I255" s="7">
        <v>27</v>
      </c>
      <c r="J255" s="20">
        <v>4</v>
      </c>
      <c r="K255" s="15">
        <v>8</v>
      </c>
      <c r="L255" s="91" t="s">
        <v>533</v>
      </c>
      <c r="M255" s="92" t="s">
        <v>343</v>
      </c>
      <c r="N255" s="92" t="s">
        <v>361</v>
      </c>
      <c r="O255" s="92" t="s">
        <v>762</v>
      </c>
      <c r="P255" s="9">
        <v>240</v>
      </c>
      <c r="Q255" s="194">
        <f>'приложение 6'!Q133</f>
        <v>3554</v>
      </c>
      <c r="R255" s="194">
        <f>'приложение 6'!R133</f>
        <v>3554</v>
      </c>
      <c r="S255" s="194">
        <f>'приложение 6'!S133</f>
        <v>3554</v>
      </c>
    </row>
    <row r="256" spans="1:19" s="170" customFormat="1" ht="24.75" customHeight="1">
      <c r="A256" s="135"/>
      <c r="B256" s="136"/>
      <c r="C256" s="146"/>
      <c r="D256" s="143"/>
      <c r="E256" s="147"/>
      <c r="F256" s="147"/>
      <c r="G256" s="148">
        <v>321</v>
      </c>
      <c r="H256" s="142" t="s">
        <v>94</v>
      </c>
      <c r="I256" s="145">
        <v>27</v>
      </c>
      <c r="J256" s="149">
        <v>4</v>
      </c>
      <c r="K256" s="132">
        <v>9</v>
      </c>
      <c r="L256" s="133"/>
      <c r="M256" s="134"/>
      <c r="N256" s="134"/>
      <c r="O256" s="134"/>
      <c r="P256" s="139"/>
      <c r="Q256" s="197">
        <f>Q257</f>
        <v>17129.199999999997</v>
      </c>
      <c r="R256" s="197">
        <f>R257</f>
        <v>15487.699999999999</v>
      </c>
      <c r="S256" s="197">
        <f>S257</f>
        <v>15937.699999999999</v>
      </c>
    </row>
    <row r="257" spans="1:19" ht="35.25" customHeight="1">
      <c r="A257" s="95"/>
      <c r="B257" s="94"/>
      <c r="C257" s="99"/>
      <c r="D257" s="97"/>
      <c r="E257" s="109"/>
      <c r="F257" s="109"/>
      <c r="G257" s="101"/>
      <c r="H257" s="4" t="str">
        <f>'приложение 6'!H135</f>
        <v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257" s="9">
        <f>'приложение 6'!I135</f>
        <v>27</v>
      </c>
      <c r="J257" s="15">
        <f>'приложение 6'!J135</f>
        <v>4</v>
      </c>
      <c r="K257" s="15">
        <f>'приложение 6'!K135</f>
        <v>9</v>
      </c>
      <c r="L257" s="91" t="str">
        <f>'приложение 6'!L135</f>
        <v>47</v>
      </c>
      <c r="M257" s="92" t="str">
        <f>'приложение 6'!M135</f>
        <v>0</v>
      </c>
      <c r="N257" s="92" t="str">
        <f>'приложение 6'!N135</f>
        <v>00</v>
      </c>
      <c r="O257" s="92" t="str">
        <f>'приложение 6'!O135</f>
        <v>00000</v>
      </c>
      <c r="P257" s="5" t="s">
        <v>389</v>
      </c>
      <c r="Q257" s="196">
        <f>'приложение 6'!Q135+Q261</f>
        <v>17129.199999999997</v>
      </c>
      <c r="R257" s="196">
        <f>'приложение 6'!R135+R261</f>
        <v>15487.699999999999</v>
      </c>
      <c r="S257" s="196">
        <f>'приложение 6'!S135+S261</f>
        <v>15937.699999999999</v>
      </c>
    </row>
    <row r="258" spans="1:19" ht="29.25" customHeight="1">
      <c r="A258" s="95"/>
      <c r="B258" s="94"/>
      <c r="C258" s="99"/>
      <c r="D258" s="97"/>
      <c r="E258" s="109"/>
      <c r="F258" s="109"/>
      <c r="G258" s="101"/>
      <c r="H258" s="10" t="str">
        <f>'приложение 6'!H136</f>
        <v>Основное мероприятие «Ремонт автомобильных дорог»</v>
      </c>
      <c r="I258" s="9">
        <f>'приложение 6'!I136</f>
        <v>27</v>
      </c>
      <c r="J258" s="15">
        <f>'приложение 6'!J136</f>
        <v>4</v>
      </c>
      <c r="K258" s="15">
        <f>'приложение 6'!K136</f>
        <v>9</v>
      </c>
      <c r="L258" s="91" t="str">
        <f>'приложение 6'!L136</f>
        <v>47</v>
      </c>
      <c r="M258" s="92" t="str">
        <f>'приложение 6'!M136</f>
        <v>0</v>
      </c>
      <c r="N258" s="92" t="str">
        <f>'приложение 6'!N136</f>
        <v>01</v>
      </c>
      <c r="O258" s="92" t="str">
        <f>'приложение 6'!O136</f>
        <v>00000</v>
      </c>
      <c r="P258" s="5" t="s">
        <v>389</v>
      </c>
      <c r="Q258" s="196">
        <f>'приложение 6'!Q136</f>
        <v>2956.3</v>
      </c>
      <c r="R258" s="196">
        <f>'приложение 6'!R136</f>
        <v>2956.3</v>
      </c>
      <c r="S258" s="196">
        <f>'приложение 6'!S136</f>
        <v>2956.3</v>
      </c>
    </row>
    <row r="259" spans="1:19" ht="35.25" customHeight="1">
      <c r="A259" s="95"/>
      <c r="B259" s="94"/>
      <c r="C259" s="99"/>
      <c r="D259" s="97"/>
      <c r="E259" s="109"/>
      <c r="F259" s="109"/>
      <c r="G259" s="101"/>
      <c r="H259" s="10" t="str">
        <f>'приложение 6'!H137</f>
        <v>Осуществление дорожной деятельности в отношении автомобильных дорог общего пользования местного значения</v>
      </c>
      <c r="I259" s="9">
        <f>'приложение 6'!I137</f>
        <v>27</v>
      </c>
      <c r="J259" s="15">
        <f>'приложение 6'!J137</f>
        <v>4</v>
      </c>
      <c r="K259" s="15">
        <f>'приложение 6'!K137</f>
        <v>9</v>
      </c>
      <c r="L259" s="91" t="str">
        <f>'приложение 6'!L137</f>
        <v>47</v>
      </c>
      <c r="M259" s="92" t="str">
        <f>'приложение 6'!M137</f>
        <v>0</v>
      </c>
      <c r="N259" s="92" t="str">
        <f>'приложение 6'!N137</f>
        <v>01</v>
      </c>
      <c r="O259" s="92" t="str">
        <f>'приложение 6'!O137</f>
        <v>S1350</v>
      </c>
      <c r="P259" s="5" t="s">
        <v>389</v>
      </c>
      <c r="Q259" s="196">
        <f>'приложение 6'!Q137</f>
        <v>2956.3</v>
      </c>
      <c r="R259" s="196">
        <f>'приложение 6'!R137</f>
        <v>2956.3</v>
      </c>
      <c r="S259" s="196">
        <f>'приложение 6'!S137</f>
        <v>2956.3</v>
      </c>
    </row>
    <row r="260" spans="1:19" ht="26.25" customHeight="1">
      <c r="A260" s="95"/>
      <c r="B260" s="94"/>
      <c r="C260" s="99"/>
      <c r="D260" s="97"/>
      <c r="E260" s="109"/>
      <c r="F260" s="109"/>
      <c r="G260" s="101"/>
      <c r="H260" s="29" t="str">
        <f>'приложение 6'!H138</f>
        <v>Иные закупки товаров, работ и услуг для обеспечения государственных (муниципальных) нужд</v>
      </c>
      <c r="I260" s="9">
        <f>'приложение 6'!I138</f>
        <v>27</v>
      </c>
      <c r="J260" s="15">
        <f>'приложение 6'!J138</f>
        <v>4</v>
      </c>
      <c r="K260" s="15">
        <f>'приложение 6'!K138</f>
        <v>9</v>
      </c>
      <c r="L260" s="91" t="str">
        <f>'приложение 6'!L138</f>
        <v>47</v>
      </c>
      <c r="M260" s="92" t="str">
        <f>'приложение 6'!M138</f>
        <v>0</v>
      </c>
      <c r="N260" s="92" t="str">
        <f>'приложение 6'!N138</f>
        <v>01</v>
      </c>
      <c r="O260" s="92" t="str">
        <f>'приложение 6'!O138</f>
        <v>S1350</v>
      </c>
      <c r="P260" s="5">
        <f>'приложение 6'!P138</f>
        <v>240</v>
      </c>
      <c r="Q260" s="196">
        <f>'приложение 6'!Q138</f>
        <v>2956.3</v>
      </c>
      <c r="R260" s="196">
        <f>'приложение 6'!R138</f>
        <v>2956.3</v>
      </c>
      <c r="S260" s="196">
        <f>'приложение 6'!S138</f>
        <v>2956.3</v>
      </c>
    </row>
    <row r="261" spans="1:19" ht="26.25" customHeight="1">
      <c r="A261" s="95"/>
      <c r="B261" s="94"/>
      <c r="C261" s="99"/>
      <c r="D261" s="97"/>
      <c r="E261" s="109"/>
      <c r="F261" s="109"/>
      <c r="G261" s="101"/>
      <c r="H261" s="225" t="str">
        <f>'приложение 6'!H734</f>
        <v> Основное мероприятие «Паспортизация автомобильных дорог, на которые отсутствует регистрация права»</v>
      </c>
      <c r="I261" s="9">
        <f>'приложение 6'!I734</f>
        <v>664</v>
      </c>
      <c r="J261" s="15">
        <f>'приложение 6'!J734</f>
        <v>4</v>
      </c>
      <c r="K261" s="15">
        <f>'приложение 6'!K734</f>
        <v>9</v>
      </c>
      <c r="L261" s="91" t="str">
        <f>'приложение 6'!L734</f>
        <v>47</v>
      </c>
      <c r="M261" s="92" t="str">
        <f>'приложение 6'!M734</f>
        <v>0</v>
      </c>
      <c r="N261" s="92" t="str">
        <f>'приложение 6'!N734</f>
        <v>02</v>
      </c>
      <c r="O261" s="92" t="str">
        <f>'приложение 6'!O734</f>
        <v>00000</v>
      </c>
      <c r="P261" s="5" t="s">
        <v>389</v>
      </c>
      <c r="Q261" s="196">
        <f>'приложение 6'!Q734</f>
        <v>0</v>
      </c>
      <c r="R261" s="196">
        <f>'приложение 6'!R734</f>
        <v>200</v>
      </c>
      <c r="S261" s="196">
        <f>'приложение 6'!S734</f>
        <v>200</v>
      </c>
    </row>
    <row r="262" spans="1:19" ht="26.25" customHeight="1">
      <c r="A262" s="95"/>
      <c r="B262" s="94"/>
      <c r="C262" s="99"/>
      <c r="D262" s="97"/>
      <c r="E262" s="109"/>
      <c r="F262" s="109"/>
      <c r="G262" s="101"/>
      <c r="H262" s="225" t="str">
        <f>'приложение 6'!H735</f>
        <v> Мероприятия в сфере дорожного хозяйства</v>
      </c>
      <c r="I262" s="9">
        <f>'приложение 6'!I735</f>
        <v>664</v>
      </c>
      <c r="J262" s="15">
        <f>'приложение 6'!J735</f>
        <v>4</v>
      </c>
      <c r="K262" s="15">
        <f>'приложение 6'!K735</f>
        <v>9</v>
      </c>
      <c r="L262" s="91" t="str">
        <f>'приложение 6'!L735</f>
        <v>47</v>
      </c>
      <c r="M262" s="92" t="str">
        <f>'приложение 6'!M735</f>
        <v>0</v>
      </c>
      <c r="N262" s="92" t="str">
        <f>'приложение 6'!N735</f>
        <v>02</v>
      </c>
      <c r="O262" s="92" t="str">
        <f>'приложение 6'!O735</f>
        <v>20300</v>
      </c>
      <c r="P262" s="5" t="s">
        <v>389</v>
      </c>
      <c r="Q262" s="196">
        <f>'приложение 6'!Q735</f>
        <v>0</v>
      </c>
      <c r="R262" s="196">
        <f>'приложение 6'!R735</f>
        <v>200</v>
      </c>
      <c r="S262" s="196">
        <f>'приложение 6'!S735</f>
        <v>200</v>
      </c>
    </row>
    <row r="263" spans="1:19" ht="26.25" customHeight="1">
      <c r="A263" s="95"/>
      <c r="B263" s="94"/>
      <c r="C263" s="99"/>
      <c r="D263" s="97"/>
      <c r="E263" s="109"/>
      <c r="F263" s="109"/>
      <c r="G263" s="101"/>
      <c r="H263" s="225" t="str">
        <f>'приложение 6'!H736</f>
        <v> Иные закупки товаров, работ и услуг для обеспечения государственных (муниципальных) нужд</v>
      </c>
      <c r="I263" s="9">
        <f>'приложение 6'!I736</f>
        <v>664</v>
      </c>
      <c r="J263" s="15">
        <f>'приложение 6'!J736</f>
        <v>4</v>
      </c>
      <c r="K263" s="15">
        <f>'приложение 6'!K736</f>
        <v>9</v>
      </c>
      <c r="L263" s="91" t="str">
        <f>'приложение 6'!L736</f>
        <v>04</v>
      </c>
      <c r="M263" s="92" t="str">
        <f>'приложение 6'!M736</f>
        <v>0</v>
      </c>
      <c r="N263" s="92" t="str">
        <f>'приложение 6'!N736</f>
        <v>02</v>
      </c>
      <c r="O263" s="92" t="str">
        <f>'приложение 6'!O736</f>
        <v>20300</v>
      </c>
      <c r="P263" s="5">
        <f>'приложение 6'!P736</f>
        <v>240</v>
      </c>
      <c r="Q263" s="196">
        <f>'приложение 6'!Q736</f>
        <v>0</v>
      </c>
      <c r="R263" s="196">
        <f>'приложение 6'!R736</f>
        <v>200</v>
      </c>
      <c r="S263" s="196">
        <f>'приложение 6'!S736</f>
        <v>200</v>
      </c>
    </row>
    <row r="264" spans="1:19" ht="25.5" customHeight="1">
      <c r="A264" s="95"/>
      <c r="B264" s="94"/>
      <c r="C264" s="99"/>
      <c r="D264" s="97"/>
      <c r="E264" s="109"/>
      <c r="F264" s="109"/>
      <c r="G264" s="101"/>
      <c r="H264" s="10" t="str">
        <f>'приложение 6'!H139</f>
        <v>Основное мероприятие "Содержание автомобильных дорог общего пользования муниципального значения"</v>
      </c>
      <c r="I264" s="9">
        <f>'приложение 6'!I139</f>
        <v>27</v>
      </c>
      <c r="J264" s="15">
        <f>'приложение 6'!J139</f>
        <v>4</v>
      </c>
      <c r="K264" s="15">
        <f>'приложение 6'!K139</f>
        <v>9</v>
      </c>
      <c r="L264" s="91" t="str">
        <f>'приложение 6'!L139</f>
        <v>47</v>
      </c>
      <c r="M264" s="92" t="str">
        <f>'приложение 6'!M139</f>
        <v>0</v>
      </c>
      <c r="N264" s="92" t="str">
        <f>'приложение 6'!N139</f>
        <v>03</v>
      </c>
      <c r="O264" s="92" t="str">
        <f>'приложение 6'!O139</f>
        <v>00000</v>
      </c>
      <c r="P264" s="5" t="s">
        <v>389</v>
      </c>
      <c r="Q264" s="196">
        <f>'приложение 6'!Q139</f>
        <v>9640.3</v>
      </c>
      <c r="R264" s="196">
        <f>'приложение 6'!R139</f>
        <v>11048.8</v>
      </c>
      <c r="S264" s="196">
        <f>'приложение 6'!S139</f>
        <v>11498.8</v>
      </c>
    </row>
    <row r="265" spans="1:19" ht="25.5" customHeight="1">
      <c r="A265" s="95"/>
      <c r="B265" s="94"/>
      <c r="C265" s="99"/>
      <c r="D265" s="97"/>
      <c r="E265" s="109"/>
      <c r="F265" s="109"/>
      <c r="G265" s="101"/>
      <c r="H265" s="10" t="str">
        <f>'приложение 6'!H140</f>
        <v>Мероприятия в сфере дорожного хозяйства</v>
      </c>
      <c r="I265" s="9">
        <f>'приложение 6'!I140</f>
        <v>27</v>
      </c>
      <c r="J265" s="15">
        <f>'приложение 6'!J140</f>
        <v>4</v>
      </c>
      <c r="K265" s="15">
        <f>'приложение 6'!K140</f>
        <v>9</v>
      </c>
      <c r="L265" s="91" t="str">
        <f>'приложение 6'!L140</f>
        <v>47</v>
      </c>
      <c r="M265" s="92" t="str">
        <f>'приложение 6'!M140</f>
        <v>0</v>
      </c>
      <c r="N265" s="92" t="str">
        <f>'приложение 6'!N140</f>
        <v>03</v>
      </c>
      <c r="O265" s="92" t="str">
        <f>'приложение 6'!O140</f>
        <v>20300</v>
      </c>
      <c r="P265" s="5" t="s">
        <v>389</v>
      </c>
      <c r="Q265" s="196">
        <f>'приложение 6'!Q140</f>
        <v>9640.3</v>
      </c>
      <c r="R265" s="196">
        <f>'приложение 6'!R140</f>
        <v>11048.8</v>
      </c>
      <c r="S265" s="196">
        <f>'приложение 6'!S140</f>
        <v>11498.8</v>
      </c>
    </row>
    <row r="266" spans="1:19" ht="25.5" customHeight="1">
      <c r="A266" s="95"/>
      <c r="B266" s="94"/>
      <c r="C266" s="99"/>
      <c r="D266" s="97"/>
      <c r="E266" s="109"/>
      <c r="F266" s="109"/>
      <c r="G266" s="101"/>
      <c r="H266" s="10" t="str">
        <f>'приложение 6'!H141</f>
        <v>Иные закупки товаров, работ и услуг для обеспечения государственных (муниципальных) нужд</v>
      </c>
      <c r="I266" s="9">
        <f>'приложение 6'!I141</f>
        <v>27</v>
      </c>
      <c r="J266" s="15">
        <f>'приложение 6'!J141</f>
        <v>4</v>
      </c>
      <c r="K266" s="15">
        <f>'приложение 6'!K141</f>
        <v>9</v>
      </c>
      <c r="L266" s="91" t="str">
        <f>'приложение 6'!L141</f>
        <v>47</v>
      </c>
      <c r="M266" s="92" t="str">
        <f>'приложение 6'!M141</f>
        <v>0</v>
      </c>
      <c r="N266" s="92" t="str">
        <f>'приложение 6'!N141</f>
        <v>03</v>
      </c>
      <c r="O266" s="92" t="str">
        <f>'приложение 6'!O141</f>
        <v>20300</v>
      </c>
      <c r="P266" s="5">
        <f>'приложение 6'!P141</f>
        <v>240</v>
      </c>
      <c r="Q266" s="196">
        <f>'приложение 6'!Q141</f>
        <v>9140.3</v>
      </c>
      <c r="R266" s="196">
        <f>'приложение 6'!R141</f>
        <v>11048.8</v>
      </c>
      <c r="S266" s="196">
        <f>'приложение 6'!S141</f>
        <v>11498.8</v>
      </c>
    </row>
    <row r="267" spans="1:19" ht="25.5" customHeight="1">
      <c r="A267" s="95"/>
      <c r="B267" s="94"/>
      <c r="C267" s="99"/>
      <c r="D267" s="97"/>
      <c r="E267" s="109"/>
      <c r="F267" s="109"/>
      <c r="G267" s="101"/>
      <c r="H267" s="10" t="str">
        <f>'приложение 6'!H142</f>
        <v>Иные межбюджетные трансферты</v>
      </c>
      <c r="I267" s="9">
        <f>'приложение 6'!I142</f>
        <v>27</v>
      </c>
      <c r="J267" s="15">
        <f>'приложение 6'!J142</f>
        <v>4</v>
      </c>
      <c r="K267" s="15">
        <f>'приложение 6'!K142</f>
        <v>9</v>
      </c>
      <c r="L267" s="91" t="str">
        <f>'приложение 6'!L142</f>
        <v>47</v>
      </c>
      <c r="M267" s="92" t="str">
        <f>'приложение 6'!M142</f>
        <v>0</v>
      </c>
      <c r="N267" s="92" t="str">
        <f>'приложение 6'!N142</f>
        <v>03</v>
      </c>
      <c r="O267" s="92" t="str">
        <f>'приложение 6'!O142</f>
        <v>20300</v>
      </c>
      <c r="P267" s="5">
        <f>'приложение 6'!P142</f>
        <v>540</v>
      </c>
      <c r="Q267" s="196">
        <f>'приложение 6'!Q142</f>
        <v>500</v>
      </c>
      <c r="R267" s="196">
        <f>'приложение 6'!R142</f>
        <v>0</v>
      </c>
      <c r="S267" s="196">
        <f>'приложение 6'!S142</f>
        <v>0</v>
      </c>
    </row>
    <row r="268" spans="1:19" ht="25.5" customHeight="1">
      <c r="A268" s="95"/>
      <c r="B268" s="94"/>
      <c r="C268" s="99"/>
      <c r="D268" s="97"/>
      <c r="E268" s="109"/>
      <c r="F268" s="109"/>
      <c r="G268" s="101"/>
      <c r="H268" s="10" t="str">
        <f>'приложение 6'!H143</f>
        <v>Основное мероприятие "Ремонт  улично-дорожной сети западного района г.Белозерска (подъезд к земельным участкам отдельных категорий граждан)"</v>
      </c>
      <c r="I268" s="9">
        <f>'приложение 6'!I143</f>
        <v>27</v>
      </c>
      <c r="J268" s="15">
        <f>'приложение 6'!J143</f>
        <v>4</v>
      </c>
      <c r="K268" s="15">
        <f>'приложение 6'!K143</f>
        <v>9</v>
      </c>
      <c r="L268" s="91" t="str">
        <f>'приложение 6'!L143</f>
        <v>47</v>
      </c>
      <c r="M268" s="92" t="str">
        <f>'приложение 6'!M143</f>
        <v>0</v>
      </c>
      <c r="N268" s="92" t="str">
        <f>'приложение 6'!N143</f>
        <v>04</v>
      </c>
      <c r="O268" s="92" t="str">
        <f>'приложение 6'!O143</f>
        <v>00000</v>
      </c>
      <c r="P268" s="5" t="s">
        <v>389</v>
      </c>
      <c r="Q268" s="196">
        <f>'приложение 6'!Q143</f>
        <v>1082.6</v>
      </c>
      <c r="R268" s="196">
        <f>'приложение 6'!R143</f>
        <v>1082.6</v>
      </c>
      <c r="S268" s="196">
        <f>'приложение 6'!S143</f>
        <v>1082.6</v>
      </c>
    </row>
    <row r="269" spans="1:19" ht="33" customHeight="1">
      <c r="A269" s="95"/>
      <c r="B269" s="94"/>
      <c r="C269" s="99"/>
      <c r="D269" s="97"/>
      <c r="E269" s="109"/>
      <c r="F269" s="109"/>
      <c r="G269" s="101"/>
      <c r="H269" s="10" t="str">
        <f>'приложение 6'!H144</f>
        <v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v>
      </c>
      <c r="I269" s="9">
        <f>'приложение 6'!I144</f>
        <v>27</v>
      </c>
      <c r="J269" s="15">
        <f>'приложение 6'!J144</f>
        <v>4</v>
      </c>
      <c r="K269" s="15">
        <f>'приложение 6'!K144</f>
        <v>9</v>
      </c>
      <c r="L269" s="91" t="str">
        <f>'приложение 6'!L144</f>
        <v>47</v>
      </c>
      <c r="M269" s="92" t="str">
        <f>'приложение 6'!M144</f>
        <v>0</v>
      </c>
      <c r="N269" s="92" t="str">
        <f>'приложение 6'!N144</f>
        <v>04</v>
      </c>
      <c r="O269" s="92" t="str">
        <f>'приложение 6'!O144</f>
        <v>S1360</v>
      </c>
      <c r="P269" s="5" t="s">
        <v>389</v>
      </c>
      <c r="Q269" s="196">
        <f>'приложение 6'!Q144</f>
        <v>1082.6</v>
      </c>
      <c r="R269" s="196">
        <f>R270</f>
        <v>1082.6</v>
      </c>
      <c r="S269" s="196">
        <f>S270</f>
        <v>1082.6</v>
      </c>
    </row>
    <row r="270" spans="1:19" ht="33" customHeight="1">
      <c r="A270" s="95"/>
      <c r="B270" s="94"/>
      <c r="C270" s="99"/>
      <c r="D270" s="97"/>
      <c r="E270" s="100"/>
      <c r="F270" s="100"/>
      <c r="G270" s="101"/>
      <c r="H270" s="225" t="str">
        <f>'приложение 6'!H145</f>
        <v>Иные закупки товаров, работ и услуг для обеспечения государственных (муниципальных) нужд</v>
      </c>
      <c r="I270" s="9">
        <f>'приложение 6'!I145</f>
        <v>27</v>
      </c>
      <c r="J270" s="15">
        <f>'приложение 6'!J145</f>
        <v>4</v>
      </c>
      <c r="K270" s="15">
        <f>'приложение 6'!K145</f>
        <v>9</v>
      </c>
      <c r="L270" s="91" t="str">
        <f>'приложение 6'!L145</f>
        <v>47</v>
      </c>
      <c r="M270" s="92" t="str">
        <f>'приложение 6'!M145</f>
        <v>0</v>
      </c>
      <c r="N270" s="92" t="str">
        <f>'приложение 6'!N145</f>
        <v>04</v>
      </c>
      <c r="O270" s="92" t="str">
        <f>'приложение 6'!O145</f>
        <v>S1360</v>
      </c>
      <c r="P270" s="5">
        <f>'приложение 6'!P145</f>
        <v>240</v>
      </c>
      <c r="Q270" s="196">
        <f>'приложение 6'!Q145</f>
        <v>0</v>
      </c>
      <c r="R270" s="196">
        <f>'приложение 6'!R145</f>
        <v>1082.6</v>
      </c>
      <c r="S270" s="196">
        <f>'приложение 6'!S145</f>
        <v>1082.6</v>
      </c>
    </row>
    <row r="271" spans="1:19" ht="21" customHeight="1">
      <c r="A271" s="95"/>
      <c r="B271" s="94"/>
      <c r="C271" s="99"/>
      <c r="D271" s="97"/>
      <c r="E271" s="100"/>
      <c r="F271" s="100"/>
      <c r="G271" s="101"/>
      <c r="H271" s="225" t="str">
        <f>'приложение 6'!H146</f>
        <v>Иные межбюджетные трансферты</v>
      </c>
      <c r="I271" s="9">
        <f>'приложение 6'!I146</f>
        <v>27</v>
      </c>
      <c r="J271" s="15">
        <f>'приложение 6'!J146</f>
        <v>4</v>
      </c>
      <c r="K271" s="15">
        <f>'приложение 6'!K146</f>
        <v>9</v>
      </c>
      <c r="L271" s="91" t="str">
        <f>'приложение 6'!L146</f>
        <v>47</v>
      </c>
      <c r="M271" s="92" t="str">
        <f>'приложение 6'!M146</f>
        <v>0</v>
      </c>
      <c r="N271" s="92" t="str">
        <f>'приложение 6'!N146</f>
        <v>04</v>
      </c>
      <c r="O271" s="92" t="str">
        <f>'приложение 6'!O146</f>
        <v>S1360</v>
      </c>
      <c r="P271" s="5">
        <f>'приложение 6'!P146</f>
        <v>540</v>
      </c>
      <c r="Q271" s="196">
        <f>'приложение 6'!Q146</f>
        <v>1082.6</v>
      </c>
      <c r="R271" s="196">
        <f>'приложение 6'!R146</f>
        <v>0</v>
      </c>
      <c r="S271" s="196">
        <f>'приложение 6'!S146</f>
        <v>0</v>
      </c>
    </row>
    <row r="272" spans="1:19" ht="35.25" customHeight="1">
      <c r="A272" s="95"/>
      <c r="B272" s="94"/>
      <c r="C272" s="99"/>
      <c r="D272" s="97"/>
      <c r="E272" s="100"/>
      <c r="F272" s="100"/>
      <c r="G272" s="101"/>
      <c r="H272" s="29" t="str">
        <f>'приложение 6'!H147</f>
        <v>Основное мероприятие «Передача полномочий администрациям сельских поселений на осуществление дорожной деятельности»</v>
      </c>
      <c r="I272" s="5">
        <f>'приложение 6'!I147</f>
        <v>27</v>
      </c>
      <c r="J272" s="6">
        <f>'приложение 6'!J147</f>
        <v>4</v>
      </c>
      <c r="K272" s="6">
        <f>'приложение 6'!K147</f>
        <v>9</v>
      </c>
      <c r="L272" s="91" t="str">
        <f>'приложение 6'!L147</f>
        <v>47</v>
      </c>
      <c r="M272" s="92" t="str">
        <f>'приложение 6'!M147</f>
        <v>0</v>
      </c>
      <c r="N272" s="92" t="str">
        <f>'приложение 6'!N147</f>
        <v>05</v>
      </c>
      <c r="O272" s="92" t="str">
        <f>'приложение 6'!O147</f>
        <v>00000</v>
      </c>
      <c r="P272" s="5" t="s">
        <v>389</v>
      </c>
      <c r="Q272" s="194">
        <f>'приложение 6'!Q147</f>
        <v>3250</v>
      </c>
      <c r="R272" s="194">
        <f>'приложение 6'!R147</f>
        <v>0</v>
      </c>
      <c r="S272" s="194">
        <f>'приложение 6'!S147</f>
        <v>0</v>
      </c>
    </row>
    <row r="273" spans="1:19" ht="37.5" customHeight="1">
      <c r="A273" s="95"/>
      <c r="B273" s="94"/>
      <c r="C273" s="99"/>
      <c r="D273" s="97"/>
      <c r="E273" s="100"/>
      <c r="F273" s="100"/>
      <c r="G273" s="101"/>
      <c r="H273" s="4" t="str">
        <f>'приложение 6'!H148</f>
        <v>Иные межбюджетные трансферты на капитальный ремонт и ремонт автомобильных дорог местного значения в границах населенных пунктов</v>
      </c>
      <c r="I273" s="12">
        <f>'приложение 6'!I148</f>
        <v>27</v>
      </c>
      <c r="J273" s="6">
        <f>'приложение 6'!J148</f>
        <v>4</v>
      </c>
      <c r="K273" s="6">
        <f>'приложение 6'!K148</f>
        <v>9</v>
      </c>
      <c r="L273" s="91" t="str">
        <f>'приложение 6'!L148</f>
        <v>47</v>
      </c>
      <c r="M273" s="92" t="str">
        <f>'приложение 6'!M148</f>
        <v>0</v>
      </c>
      <c r="N273" s="92" t="str">
        <f>'приложение 6'!N148</f>
        <v>05</v>
      </c>
      <c r="O273" s="92" t="str">
        <f>'приложение 6'!O148</f>
        <v>90030</v>
      </c>
      <c r="P273" s="5" t="s">
        <v>389</v>
      </c>
      <c r="Q273" s="196">
        <f>'приложение 6'!Q148</f>
        <v>3250</v>
      </c>
      <c r="R273" s="196">
        <f>'приложение 6'!R148</f>
        <v>0</v>
      </c>
      <c r="S273" s="196">
        <f>'приложение 6'!S148</f>
        <v>0</v>
      </c>
    </row>
    <row r="274" spans="1:19" ht="30.75" customHeight="1">
      <c r="A274" s="95"/>
      <c r="B274" s="94"/>
      <c r="C274" s="99"/>
      <c r="D274" s="97"/>
      <c r="E274" s="100"/>
      <c r="F274" s="100"/>
      <c r="G274" s="101"/>
      <c r="H274" s="4" t="str">
        <f>'приложение 6'!H149</f>
        <v>Иные межбюджетные трансферты</v>
      </c>
      <c r="I274" s="12">
        <f>'приложение 6'!I149</f>
        <v>27</v>
      </c>
      <c r="J274" s="6">
        <f>'приложение 6'!J149</f>
        <v>4</v>
      </c>
      <c r="K274" s="6">
        <f>'приложение 6'!K149</f>
        <v>9</v>
      </c>
      <c r="L274" s="91" t="str">
        <f>'приложение 6'!L149</f>
        <v>47</v>
      </c>
      <c r="M274" s="92" t="str">
        <f>'приложение 6'!M149</f>
        <v>0</v>
      </c>
      <c r="N274" s="92" t="str">
        <f>'приложение 6'!N149</f>
        <v>05</v>
      </c>
      <c r="O274" s="92" t="str">
        <f>'приложение 6'!O149</f>
        <v>90030</v>
      </c>
      <c r="P274" s="5">
        <f>'приложение 6'!P149</f>
        <v>540</v>
      </c>
      <c r="Q274" s="196">
        <f>'приложение 6'!Q149</f>
        <v>3250</v>
      </c>
      <c r="R274" s="196">
        <f>'приложение 6'!R149</f>
        <v>0</v>
      </c>
      <c r="S274" s="196">
        <f>'приложение 6'!S149</f>
        <v>0</v>
      </c>
    </row>
    <row r="275" spans="1:19" ht="39" customHeight="1">
      <c r="A275" s="95"/>
      <c r="B275" s="94"/>
      <c r="C275" s="99"/>
      <c r="D275" s="97"/>
      <c r="E275" s="100"/>
      <c r="F275" s="100"/>
      <c r="G275" s="101"/>
      <c r="H275" s="4" t="str">
        <f>'приложение 6'!H150</f>
        <v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v>
      </c>
      <c r="I275" s="12">
        <f>'приложение 6'!I150</f>
        <v>27</v>
      </c>
      <c r="J275" s="6">
        <f>'приложение 6'!J150</f>
        <v>4</v>
      </c>
      <c r="K275" s="6">
        <f>'приложение 6'!K150</f>
        <v>9</v>
      </c>
      <c r="L275" s="91" t="str">
        <f>'приложение 6'!L150</f>
        <v>47</v>
      </c>
      <c r="M275" s="92" t="str">
        <f>'приложение 6'!M150</f>
        <v>0</v>
      </c>
      <c r="N275" s="92" t="str">
        <f>'приложение 6'!N150</f>
        <v>06</v>
      </c>
      <c r="O275" s="92" t="str">
        <f>'приложение 6'!O150</f>
        <v>00000</v>
      </c>
      <c r="P275" s="5" t="s">
        <v>389</v>
      </c>
      <c r="Q275" s="350">
        <f>'приложение 6'!Q150</f>
        <v>200</v>
      </c>
      <c r="R275" s="350">
        <f>'приложение 6'!R150</f>
        <v>200</v>
      </c>
      <c r="S275" s="350">
        <f>'приложение 6'!S150</f>
        <v>200</v>
      </c>
    </row>
    <row r="276" spans="1:19" ht="24.75" customHeight="1">
      <c r="A276" s="95"/>
      <c r="B276" s="94"/>
      <c r="C276" s="99"/>
      <c r="D276" s="97"/>
      <c r="E276" s="100"/>
      <c r="F276" s="100"/>
      <c r="G276" s="101"/>
      <c r="H276" s="4" t="str">
        <f>'приложение 6'!H151</f>
        <v>Мероприятия в сфере дорожного хозяйства</v>
      </c>
      <c r="I276" s="12">
        <f>'приложение 6'!I151</f>
        <v>27</v>
      </c>
      <c r="J276" s="6">
        <f>'приложение 6'!J151</f>
        <v>4</v>
      </c>
      <c r="K276" s="6">
        <f>'приложение 6'!K151</f>
        <v>9</v>
      </c>
      <c r="L276" s="91" t="str">
        <f>'приложение 6'!L151</f>
        <v>47</v>
      </c>
      <c r="M276" s="92" t="str">
        <f>'приложение 6'!M151</f>
        <v>0</v>
      </c>
      <c r="N276" s="92" t="str">
        <f>'приложение 6'!N151</f>
        <v>06</v>
      </c>
      <c r="O276" s="92" t="str">
        <f>'приложение 6'!O151</f>
        <v>20300</v>
      </c>
      <c r="P276" s="5" t="s">
        <v>389</v>
      </c>
      <c r="Q276" s="196">
        <f>'приложение 6'!Q151</f>
        <v>200</v>
      </c>
      <c r="R276" s="196">
        <f>'приложение 6'!R151</f>
        <v>200</v>
      </c>
      <c r="S276" s="196">
        <f>'приложение 6'!S151</f>
        <v>200</v>
      </c>
    </row>
    <row r="277" spans="1:19" ht="24.75" customHeight="1">
      <c r="A277" s="95"/>
      <c r="B277" s="94"/>
      <c r="C277" s="99"/>
      <c r="D277" s="97"/>
      <c r="E277" s="100"/>
      <c r="F277" s="100"/>
      <c r="G277" s="101"/>
      <c r="H277" s="4" t="str">
        <f>'приложение 6'!H152</f>
        <v>Иные закупки товаров, работ и услуг для обеспечения государственных (муниципальных) нужд</v>
      </c>
      <c r="I277" s="12">
        <f>'приложение 6'!I152</f>
        <v>27</v>
      </c>
      <c r="J277" s="6">
        <f>'приложение 6'!J152</f>
        <v>4</v>
      </c>
      <c r="K277" s="6">
        <f>'приложение 6'!K152</f>
        <v>9</v>
      </c>
      <c r="L277" s="91" t="str">
        <f>'приложение 6'!L152</f>
        <v>47</v>
      </c>
      <c r="M277" s="92" t="str">
        <f>'приложение 6'!M152</f>
        <v>0</v>
      </c>
      <c r="N277" s="92" t="str">
        <f>'приложение 6'!N152</f>
        <v>06</v>
      </c>
      <c r="O277" s="92" t="str">
        <f>'приложение 6'!O152</f>
        <v>20300</v>
      </c>
      <c r="P277" s="5">
        <f>'приложение 6'!P152</f>
        <v>240</v>
      </c>
      <c r="Q277" s="196">
        <f>'приложение 6'!Q152</f>
        <v>200</v>
      </c>
      <c r="R277" s="196">
        <f>'приложение 6'!R152</f>
        <v>200</v>
      </c>
      <c r="S277" s="196">
        <f>'приложение 6'!S152</f>
        <v>200</v>
      </c>
    </row>
    <row r="278" spans="1:19" s="170" customFormat="1" ht="24.75" customHeight="1">
      <c r="A278" s="135"/>
      <c r="B278" s="136"/>
      <c r="C278" s="146"/>
      <c r="D278" s="143"/>
      <c r="E278" s="138"/>
      <c r="F278" s="138"/>
      <c r="G278" s="148">
        <v>850</v>
      </c>
      <c r="H278" s="142" t="s">
        <v>328</v>
      </c>
      <c r="I278" s="145">
        <v>27</v>
      </c>
      <c r="J278" s="141">
        <v>4</v>
      </c>
      <c r="K278" s="141">
        <v>12</v>
      </c>
      <c r="L278" s="133"/>
      <c r="M278" s="134"/>
      <c r="N278" s="134"/>
      <c r="O278" s="134"/>
      <c r="P278" s="139"/>
      <c r="Q278" s="197">
        <f>Q279+Q302</f>
        <v>10677.9</v>
      </c>
      <c r="R278" s="197">
        <f>R279+R302</f>
        <v>7577.900000000001</v>
      </c>
      <c r="S278" s="197">
        <f>S279+S302</f>
        <v>7577.900000000001</v>
      </c>
    </row>
    <row r="279" spans="1:19" ht="40.5" customHeight="1">
      <c r="A279" s="95"/>
      <c r="B279" s="94"/>
      <c r="C279" s="93"/>
      <c r="D279" s="97"/>
      <c r="E279" s="111"/>
      <c r="F279" s="111"/>
      <c r="G279" s="85"/>
      <c r="H279" s="187" t="s">
        <v>137</v>
      </c>
      <c r="I279" s="5">
        <v>27</v>
      </c>
      <c r="J279" s="6">
        <v>4</v>
      </c>
      <c r="K279" s="6">
        <v>12</v>
      </c>
      <c r="L279" s="91" t="s">
        <v>438</v>
      </c>
      <c r="M279" s="92" t="s">
        <v>343</v>
      </c>
      <c r="N279" s="92" t="s">
        <v>353</v>
      </c>
      <c r="O279" s="92" t="s">
        <v>388</v>
      </c>
      <c r="P279" s="5"/>
      <c r="Q279" s="196">
        <f>Q280+Q294+Q299+Q283+Q287+Q291</f>
        <v>10262.6</v>
      </c>
      <c r="R279" s="196">
        <f>R280+R294+R299+R283+R287+R291</f>
        <v>7162.6</v>
      </c>
      <c r="S279" s="196">
        <f>S280+S294+S299+S283+S287+S291</f>
        <v>7162.6</v>
      </c>
    </row>
    <row r="280" spans="1:19" ht="36" customHeight="1">
      <c r="A280" s="95"/>
      <c r="B280" s="94"/>
      <c r="C280" s="93"/>
      <c r="D280" s="97"/>
      <c r="E280" s="111"/>
      <c r="F280" s="111"/>
      <c r="G280" s="85"/>
      <c r="H280" s="104" t="s">
        <v>104</v>
      </c>
      <c r="I280" s="5">
        <v>27</v>
      </c>
      <c r="J280" s="18">
        <v>4</v>
      </c>
      <c r="K280" s="15">
        <v>12</v>
      </c>
      <c r="L280" s="91" t="s">
        <v>438</v>
      </c>
      <c r="M280" s="92" t="s">
        <v>343</v>
      </c>
      <c r="N280" s="92" t="s">
        <v>344</v>
      </c>
      <c r="O280" s="92" t="s">
        <v>388</v>
      </c>
      <c r="P280" s="5"/>
      <c r="Q280" s="196">
        <f aca="true" t="shared" si="18" ref="Q280:S281">Q281</f>
        <v>26.1</v>
      </c>
      <c r="R280" s="196">
        <f t="shared" si="18"/>
        <v>50</v>
      </c>
      <c r="S280" s="196">
        <f t="shared" si="18"/>
        <v>50</v>
      </c>
    </row>
    <row r="281" spans="1:19" ht="21.75" customHeight="1">
      <c r="A281" s="95"/>
      <c r="B281" s="94"/>
      <c r="C281" s="93"/>
      <c r="D281" s="97"/>
      <c r="E281" s="111"/>
      <c r="F281" s="111"/>
      <c r="G281" s="85"/>
      <c r="H281" s="104" t="s">
        <v>22</v>
      </c>
      <c r="I281" s="5">
        <v>27</v>
      </c>
      <c r="J281" s="18">
        <v>4</v>
      </c>
      <c r="K281" s="15">
        <v>12</v>
      </c>
      <c r="L281" s="91" t="s">
        <v>438</v>
      </c>
      <c r="M281" s="92" t="s">
        <v>343</v>
      </c>
      <c r="N281" s="92" t="s">
        <v>344</v>
      </c>
      <c r="O281" s="92" t="s">
        <v>23</v>
      </c>
      <c r="P281" s="5"/>
      <c r="Q281" s="196">
        <f t="shared" si="18"/>
        <v>26.1</v>
      </c>
      <c r="R281" s="196">
        <f t="shared" si="18"/>
        <v>50</v>
      </c>
      <c r="S281" s="196">
        <f t="shared" si="18"/>
        <v>50</v>
      </c>
    </row>
    <row r="282" spans="1:19" ht="24" customHeight="1">
      <c r="A282" s="95"/>
      <c r="B282" s="94"/>
      <c r="C282" s="93"/>
      <c r="D282" s="97"/>
      <c r="E282" s="111"/>
      <c r="F282" s="111"/>
      <c r="G282" s="85"/>
      <c r="H282" s="104" t="s">
        <v>446</v>
      </c>
      <c r="I282" s="5">
        <v>27</v>
      </c>
      <c r="J282" s="18">
        <v>4</v>
      </c>
      <c r="K282" s="15">
        <v>12</v>
      </c>
      <c r="L282" s="91" t="s">
        <v>438</v>
      </c>
      <c r="M282" s="92" t="s">
        <v>343</v>
      </c>
      <c r="N282" s="92" t="s">
        <v>344</v>
      </c>
      <c r="O282" s="92" t="s">
        <v>23</v>
      </c>
      <c r="P282" s="5">
        <v>610</v>
      </c>
      <c r="Q282" s="196">
        <f>'приложение 6'!Q157</f>
        <v>26.1</v>
      </c>
      <c r="R282" s="196">
        <f>'приложение 6'!R157</f>
        <v>50</v>
      </c>
      <c r="S282" s="196">
        <f>'приложение 6'!S157</f>
        <v>50</v>
      </c>
    </row>
    <row r="283" spans="1:19" ht="24" customHeight="1">
      <c r="A283" s="95"/>
      <c r="B283" s="94"/>
      <c r="C283" s="93"/>
      <c r="D283" s="97"/>
      <c r="E283" s="111"/>
      <c r="F283" s="111"/>
      <c r="G283" s="85"/>
      <c r="H283" s="104" t="s">
        <v>714</v>
      </c>
      <c r="I283" s="7">
        <v>27</v>
      </c>
      <c r="J283" s="18">
        <v>4</v>
      </c>
      <c r="K283" s="15">
        <v>12</v>
      </c>
      <c r="L283" s="91" t="s">
        <v>438</v>
      </c>
      <c r="M283" s="92" t="s">
        <v>343</v>
      </c>
      <c r="N283" s="92" t="s">
        <v>361</v>
      </c>
      <c r="O283" s="92" t="s">
        <v>388</v>
      </c>
      <c r="P283" s="5"/>
      <c r="Q283" s="196">
        <f>Q284</f>
        <v>0</v>
      </c>
      <c r="R283" s="196">
        <f>R284</f>
        <v>40</v>
      </c>
      <c r="S283" s="196">
        <f>S284</f>
        <v>40</v>
      </c>
    </row>
    <row r="284" spans="1:19" ht="24" customHeight="1">
      <c r="A284" s="95"/>
      <c r="B284" s="94"/>
      <c r="C284" s="93"/>
      <c r="D284" s="97"/>
      <c r="E284" s="111"/>
      <c r="F284" s="111"/>
      <c r="G284" s="85"/>
      <c r="H284" s="104" t="s">
        <v>22</v>
      </c>
      <c r="I284" s="7">
        <v>27</v>
      </c>
      <c r="J284" s="18">
        <v>4</v>
      </c>
      <c r="K284" s="15">
        <v>12</v>
      </c>
      <c r="L284" s="91" t="s">
        <v>438</v>
      </c>
      <c r="M284" s="92" t="s">
        <v>343</v>
      </c>
      <c r="N284" s="92" t="s">
        <v>361</v>
      </c>
      <c r="O284" s="92" t="s">
        <v>23</v>
      </c>
      <c r="P284" s="5"/>
      <c r="Q284" s="196">
        <f>Q286+Q285</f>
        <v>0</v>
      </c>
      <c r="R284" s="196">
        <f>R286+R285</f>
        <v>40</v>
      </c>
      <c r="S284" s="196">
        <f>S286+S285</f>
        <v>40</v>
      </c>
    </row>
    <row r="285" spans="1:19" ht="24" customHeight="1" hidden="1">
      <c r="A285" s="95"/>
      <c r="B285" s="94"/>
      <c r="C285" s="93"/>
      <c r="D285" s="97"/>
      <c r="E285" s="111"/>
      <c r="F285" s="111"/>
      <c r="G285" s="85"/>
      <c r="H285" s="104" t="str">
        <f>'приложение 6'!H160</f>
        <v>Иные закупки товаров, работ и услуг для обеспечения государственных (муниципальных) нужд</v>
      </c>
      <c r="I285" s="7">
        <f>'приложение 6'!I160</f>
        <v>27</v>
      </c>
      <c r="J285" s="18">
        <f>'приложение 6'!J160</f>
        <v>4</v>
      </c>
      <c r="K285" s="15">
        <f>'приложение 6'!K160</f>
        <v>12</v>
      </c>
      <c r="L285" s="91" t="str">
        <f>'приложение 6'!L160</f>
        <v>31</v>
      </c>
      <c r="M285" s="92" t="str">
        <f>'приложение 6'!M160</f>
        <v>0</v>
      </c>
      <c r="N285" s="92" t="str">
        <f>'приложение 6'!N160</f>
        <v>02</v>
      </c>
      <c r="O285" s="92" t="str">
        <f>'приложение 6'!O160</f>
        <v>01590</v>
      </c>
      <c r="P285" s="5">
        <f>'приложение 6'!P160</f>
        <v>240</v>
      </c>
      <c r="Q285" s="196">
        <f>'приложение 6'!Q160</f>
        <v>0</v>
      </c>
      <c r="R285" s="196">
        <f>'приложение 6'!R160</f>
        <v>0</v>
      </c>
      <c r="S285" s="196">
        <f>'приложение 6'!S160</f>
        <v>0</v>
      </c>
    </row>
    <row r="286" spans="1:19" ht="24" customHeight="1">
      <c r="A286" s="95"/>
      <c r="B286" s="94"/>
      <c r="C286" s="93"/>
      <c r="D286" s="97"/>
      <c r="E286" s="111"/>
      <c r="F286" s="111"/>
      <c r="G286" s="85"/>
      <c r="H286" s="104" t="s">
        <v>446</v>
      </c>
      <c r="I286" s="7">
        <v>27</v>
      </c>
      <c r="J286" s="18">
        <v>4</v>
      </c>
      <c r="K286" s="15">
        <v>12</v>
      </c>
      <c r="L286" s="91" t="s">
        <v>438</v>
      </c>
      <c r="M286" s="92" t="s">
        <v>343</v>
      </c>
      <c r="N286" s="92" t="s">
        <v>361</v>
      </c>
      <c r="O286" s="92" t="s">
        <v>23</v>
      </c>
      <c r="P286" s="5">
        <v>610</v>
      </c>
      <c r="Q286" s="196">
        <f>'приложение 6'!Q161</f>
        <v>0</v>
      </c>
      <c r="R286" s="196">
        <f>'приложение 6'!R161</f>
        <v>40</v>
      </c>
      <c r="S286" s="196">
        <f>'приложение 6'!S161</f>
        <v>40</v>
      </c>
    </row>
    <row r="287" spans="1:19" ht="24" customHeight="1">
      <c r="A287" s="95"/>
      <c r="B287" s="94"/>
      <c r="C287" s="93"/>
      <c r="D287" s="97"/>
      <c r="E287" s="111"/>
      <c r="F287" s="111"/>
      <c r="G287" s="85"/>
      <c r="H287" s="104" t="str">
        <f>'приложение 6'!H162</f>
        <v>Основное мероприятие "Сохранение и популяризация объектов культурного наследия"</v>
      </c>
      <c r="I287" s="7">
        <f>'приложение 6'!I162</f>
        <v>27</v>
      </c>
      <c r="J287" s="18">
        <f>'приложение 6'!J162</f>
        <v>4</v>
      </c>
      <c r="K287" s="15">
        <f>'приложение 6'!K162</f>
        <v>12</v>
      </c>
      <c r="L287" s="91" t="str">
        <f>'приложение 6'!L162</f>
        <v>31</v>
      </c>
      <c r="M287" s="92" t="str">
        <f>'приложение 6'!M162</f>
        <v>0</v>
      </c>
      <c r="N287" s="92" t="str">
        <f>'приложение 6'!N162</f>
        <v>03</v>
      </c>
      <c r="O287" s="92" t="str">
        <f>'приложение 6'!O162</f>
        <v>00000</v>
      </c>
      <c r="P287" s="5" t="s">
        <v>389</v>
      </c>
      <c r="Q287" s="196">
        <f>'приложение 6'!Q162</f>
        <v>3273.9</v>
      </c>
      <c r="R287" s="196">
        <f>'приложение 6'!R162</f>
        <v>20</v>
      </c>
      <c r="S287" s="196">
        <f>'приложение 6'!S162</f>
        <v>20</v>
      </c>
    </row>
    <row r="288" spans="1:19" ht="24" customHeight="1">
      <c r="A288" s="95"/>
      <c r="B288" s="94"/>
      <c r="C288" s="93"/>
      <c r="D288" s="97"/>
      <c r="E288" s="111"/>
      <c r="F288" s="111"/>
      <c r="G288" s="85"/>
      <c r="H288" s="104" t="str">
        <f>'приложение 6'!H163</f>
        <v>Учреждения культуры</v>
      </c>
      <c r="I288" s="7">
        <f>'приложение 6'!I163</f>
        <v>27</v>
      </c>
      <c r="J288" s="18">
        <f>'приложение 6'!J163</f>
        <v>4</v>
      </c>
      <c r="K288" s="15">
        <f>'приложение 6'!K163</f>
        <v>12</v>
      </c>
      <c r="L288" s="91" t="str">
        <f>'приложение 6'!L163</f>
        <v>31</v>
      </c>
      <c r="M288" s="92" t="str">
        <f>'приложение 6'!M163</f>
        <v>0</v>
      </c>
      <c r="N288" s="92" t="str">
        <f>'приложение 6'!N163</f>
        <v>03</v>
      </c>
      <c r="O288" s="92" t="str">
        <f>'приложение 6'!O163</f>
        <v>01590</v>
      </c>
      <c r="P288" s="5" t="s">
        <v>389</v>
      </c>
      <c r="Q288" s="196">
        <f>'приложение 6'!Q163</f>
        <v>3273.9</v>
      </c>
      <c r="R288" s="196">
        <f>'приложение 6'!R163</f>
        <v>20</v>
      </c>
      <c r="S288" s="196">
        <f>'приложение 6'!S163</f>
        <v>20</v>
      </c>
    </row>
    <row r="289" spans="1:19" ht="24" customHeight="1">
      <c r="A289" s="95"/>
      <c r="B289" s="94"/>
      <c r="C289" s="93"/>
      <c r="D289" s="97"/>
      <c r="E289" s="111"/>
      <c r="F289" s="111"/>
      <c r="G289" s="85"/>
      <c r="H289" s="104" t="str">
        <f>'приложение 6'!H164</f>
        <v>Иные закупки товаров, работ и услуг для обеспечения государственных (муниципальных) нужд</v>
      </c>
      <c r="I289" s="7">
        <f>'приложение 6'!I164</f>
        <v>27</v>
      </c>
      <c r="J289" s="18">
        <f>'приложение 6'!J164</f>
        <v>4</v>
      </c>
      <c r="K289" s="15">
        <f>'приложение 6'!K164</f>
        <v>12</v>
      </c>
      <c r="L289" s="91" t="str">
        <f>'приложение 6'!L164</f>
        <v>31</v>
      </c>
      <c r="M289" s="92" t="str">
        <f>'приложение 6'!M164</f>
        <v>0</v>
      </c>
      <c r="N289" s="92" t="str">
        <f>'приложение 6'!N164</f>
        <v>03</v>
      </c>
      <c r="O289" s="92" t="str">
        <f>'приложение 6'!O164</f>
        <v>01590</v>
      </c>
      <c r="P289" s="5">
        <f>'приложение 6'!P164</f>
        <v>240</v>
      </c>
      <c r="Q289" s="196">
        <f>'приложение 6'!Q164</f>
        <v>0</v>
      </c>
      <c r="R289" s="196">
        <f>'приложение 6'!R164</f>
        <v>0</v>
      </c>
      <c r="S289" s="196">
        <f>'приложение 6'!S164</f>
        <v>0</v>
      </c>
    </row>
    <row r="290" spans="1:19" ht="24" customHeight="1">
      <c r="A290" s="95"/>
      <c r="B290" s="94"/>
      <c r="C290" s="93"/>
      <c r="D290" s="97"/>
      <c r="E290" s="111"/>
      <c r="F290" s="111"/>
      <c r="G290" s="85"/>
      <c r="H290" s="104" t="str">
        <f>'приложение 6'!H165</f>
        <v>Субсидии бюджетным учреждениям</v>
      </c>
      <c r="I290" s="7">
        <f>'приложение 6'!I165</f>
        <v>27</v>
      </c>
      <c r="J290" s="18">
        <f>'приложение 6'!J165</f>
        <v>4</v>
      </c>
      <c r="K290" s="15">
        <f>'приложение 6'!K165</f>
        <v>12</v>
      </c>
      <c r="L290" s="91" t="str">
        <f>'приложение 6'!L165</f>
        <v>31</v>
      </c>
      <c r="M290" s="92" t="str">
        <f>'приложение 6'!M165</f>
        <v>0</v>
      </c>
      <c r="N290" s="92" t="str">
        <f>'приложение 6'!N165</f>
        <v>03</v>
      </c>
      <c r="O290" s="92" t="str">
        <f>'приложение 6'!O165</f>
        <v>01590</v>
      </c>
      <c r="P290" s="5">
        <f>'приложение 6'!P165</f>
        <v>610</v>
      </c>
      <c r="Q290" s="196">
        <f>'приложение 6'!Q165</f>
        <v>3273.9</v>
      </c>
      <c r="R290" s="196">
        <f>'приложение 6'!R165</f>
        <v>20</v>
      </c>
      <c r="S290" s="196">
        <f>'приложение 6'!S165</f>
        <v>20</v>
      </c>
    </row>
    <row r="291" spans="1:19" ht="24" customHeight="1">
      <c r="A291" s="95"/>
      <c r="B291" s="94"/>
      <c r="C291" s="93"/>
      <c r="D291" s="97"/>
      <c r="E291" s="111"/>
      <c r="F291" s="111"/>
      <c r="G291" s="85"/>
      <c r="H291" s="104" t="str">
        <f>'приложение 6'!H166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91" s="7">
        <f>'приложение 6'!I166</f>
        <v>27</v>
      </c>
      <c r="J291" s="18">
        <f>'приложение 6'!J166</f>
        <v>4</v>
      </c>
      <c r="K291" s="15">
        <f>'приложение 6'!K166</f>
        <v>12</v>
      </c>
      <c r="L291" s="91" t="str">
        <f>'приложение 6'!L166</f>
        <v>31</v>
      </c>
      <c r="M291" s="92" t="str">
        <f>'приложение 6'!M166</f>
        <v>0</v>
      </c>
      <c r="N291" s="92" t="str">
        <f>'приложение 6'!N166</f>
        <v>04</v>
      </c>
      <c r="O291" s="92" t="str">
        <f>'приложение 6'!O166</f>
        <v>00000</v>
      </c>
      <c r="P291" s="5" t="s">
        <v>389</v>
      </c>
      <c r="Q291" s="196">
        <f>'приложение 6'!Q166</f>
        <v>0</v>
      </c>
      <c r="R291" s="196">
        <f>'приложение 6'!R166</f>
        <v>20</v>
      </c>
      <c r="S291" s="196">
        <f>'приложение 6'!S166</f>
        <v>20</v>
      </c>
    </row>
    <row r="292" spans="1:19" ht="24" customHeight="1">
      <c r="A292" s="95"/>
      <c r="B292" s="94"/>
      <c r="C292" s="93"/>
      <c r="D292" s="97"/>
      <c r="E292" s="111"/>
      <c r="F292" s="111"/>
      <c r="G292" s="85"/>
      <c r="H292" s="104" t="str">
        <f>'приложение 6'!H167</f>
        <v>Учреждения культуры</v>
      </c>
      <c r="I292" s="7">
        <f>'приложение 6'!I167</f>
        <v>27</v>
      </c>
      <c r="J292" s="18">
        <f>'приложение 6'!J167</f>
        <v>4</v>
      </c>
      <c r="K292" s="15">
        <f>'приложение 6'!K167</f>
        <v>12</v>
      </c>
      <c r="L292" s="91" t="str">
        <f>'приложение 6'!L167</f>
        <v>31</v>
      </c>
      <c r="M292" s="92" t="str">
        <f>'приложение 6'!M167</f>
        <v>0</v>
      </c>
      <c r="N292" s="92" t="str">
        <f>'приложение 6'!N167</f>
        <v>04</v>
      </c>
      <c r="O292" s="92" t="str">
        <f>'приложение 6'!O167</f>
        <v>01590</v>
      </c>
      <c r="P292" s="5" t="s">
        <v>389</v>
      </c>
      <c r="Q292" s="196">
        <f>'приложение 6'!Q167</f>
        <v>0</v>
      </c>
      <c r="R292" s="196">
        <f>'приложение 6'!R167</f>
        <v>20</v>
      </c>
      <c r="S292" s="196">
        <f>'приложение 6'!S167</f>
        <v>20</v>
      </c>
    </row>
    <row r="293" spans="1:19" ht="24" customHeight="1">
      <c r="A293" s="95"/>
      <c r="B293" s="94"/>
      <c r="C293" s="93"/>
      <c r="D293" s="97"/>
      <c r="E293" s="111"/>
      <c r="F293" s="111"/>
      <c r="G293" s="85"/>
      <c r="H293" s="104" t="str">
        <f>'приложение 6'!H168</f>
        <v>Субсидии бюджетным учреждениям</v>
      </c>
      <c r="I293" s="7">
        <f>'приложение 6'!I168</f>
        <v>27</v>
      </c>
      <c r="J293" s="18">
        <f>'приложение 6'!J168</f>
        <v>4</v>
      </c>
      <c r="K293" s="15">
        <f>'приложение 6'!K168</f>
        <v>12</v>
      </c>
      <c r="L293" s="91" t="str">
        <f>'приложение 6'!L168</f>
        <v>31</v>
      </c>
      <c r="M293" s="92" t="str">
        <f>'приложение 6'!M168</f>
        <v>0</v>
      </c>
      <c r="N293" s="92" t="str">
        <f>'приложение 6'!N168</f>
        <v>04</v>
      </c>
      <c r="O293" s="92" t="str">
        <f>'приложение 6'!O168</f>
        <v>01590</v>
      </c>
      <c r="P293" s="5">
        <f>'приложение 6'!P168</f>
        <v>610</v>
      </c>
      <c r="Q293" s="196">
        <f>'приложение 6'!Q168</f>
        <v>0</v>
      </c>
      <c r="R293" s="196">
        <f>'приложение 6'!R168</f>
        <v>20</v>
      </c>
      <c r="S293" s="196">
        <f>'приложение 6'!S168</f>
        <v>20</v>
      </c>
    </row>
    <row r="294" spans="1:19" ht="27.75" customHeight="1">
      <c r="A294" s="95"/>
      <c r="B294" s="94"/>
      <c r="C294" s="93"/>
      <c r="D294" s="97"/>
      <c r="E294" s="111"/>
      <c r="F294" s="111"/>
      <c r="G294" s="85"/>
      <c r="H294" s="4" t="s">
        <v>405</v>
      </c>
      <c r="I294" s="7">
        <v>27</v>
      </c>
      <c r="J294" s="18">
        <v>4</v>
      </c>
      <c r="K294" s="15">
        <v>12</v>
      </c>
      <c r="L294" s="91" t="s">
        <v>438</v>
      </c>
      <c r="M294" s="92" t="s">
        <v>343</v>
      </c>
      <c r="N294" s="92" t="s">
        <v>346</v>
      </c>
      <c r="O294" s="92" t="s">
        <v>388</v>
      </c>
      <c r="P294" s="5"/>
      <c r="Q294" s="196">
        <f>Q295+Q297</f>
        <v>6962.6</v>
      </c>
      <c r="R294" s="196">
        <f>R295+R297</f>
        <v>6962.6</v>
      </c>
      <c r="S294" s="196">
        <f>S295+S297</f>
        <v>6962.6</v>
      </c>
    </row>
    <row r="295" spans="1:19" ht="27.75" customHeight="1">
      <c r="A295" s="95"/>
      <c r="B295" s="94"/>
      <c r="C295" s="93"/>
      <c r="D295" s="97"/>
      <c r="E295" s="111"/>
      <c r="F295" s="111"/>
      <c r="G295" s="85"/>
      <c r="H295" s="4" t="s">
        <v>22</v>
      </c>
      <c r="I295" s="7">
        <v>27</v>
      </c>
      <c r="J295" s="18">
        <v>4</v>
      </c>
      <c r="K295" s="15">
        <v>12</v>
      </c>
      <c r="L295" s="91" t="s">
        <v>438</v>
      </c>
      <c r="M295" s="92" t="s">
        <v>343</v>
      </c>
      <c r="N295" s="92" t="s">
        <v>346</v>
      </c>
      <c r="O295" s="92" t="s">
        <v>23</v>
      </c>
      <c r="P295" s="5"/>
      <c r="Q295" s="196">
        <f>Q296</f>
        <v>5641.8</v>
      </c>
      <c r="R295" s="196">
        <f>R296</f>
        <v>5641.8</v>
      </c>
      <c r="S295" s="196">
        <f>S296</f>
        <v>5641.8</v>
      </c>
    </row>
    <row r="296" spans="1:19" ht="27.75" customHeight="1">
      <c r="A296" s="95"/>
      <c r="B296" s="94"/>
      <c r="C296" s="93"/>
      <c r="D296" s="97"/>
      <c r="E296" s="111"/>
      <c r="F296" s="111"/>
      <c r="G296" s="85"/>
      <c r="H296" s="4" t="s">
        <v>446</v>
      </c>
      <c r="I296" s="7">
        <v>27</v>
      </c>
      <c r="J296" s="18">
        <v>4</v>
      </c>
      <c r="K296" s="15">
        <v>12</v>
      </c>
      <c r="L296" s="91" t="s">
        <v>438</v>
      </c>
      <c r="M296" s="92" t="s">
        <v>343</v>
      </c>
      <c r="N296" s="92" t="s">
        <v>346</v>
      </c>
      <c r="O296" s="92" t="s">
        <v>23</v>
      </c>
      <c r="P296" s="5">
        <v>610</v>
      </c>
      <c r="Q296" s="196">
        <f>'приложение 6'!Q171</f>
        <v>5641.8</v>
      </c>
      <c r="R296" s="196">
        <f>'приложение 6'!R171</f>
        <v>5641.8</v>
      </c>
      <c r="S296" s="196">
        <f>'приложение 6'!S171</f>
        <v>5641.8</v>
      </c>
    </row>
    <row r="297" spans="1:19" ht="36.75" customHeight="1">
      <c r="A297" s="95"/>
      <c r="B297" s="94"/>
      <c r="C297" s="93"/>
      <c r="D297" s="97"/>
      <c r="E297" s="111"/>
      <c r="F297" s="111"/>
      <c r="G297" s="85"/>
      <c r="H297" s="4" t="s">
        <v>569</v>
      </c>
      <c r="I297" s="7">
        <v>27</v>
      </c>
      <c r="J297" s="18">
        <v>4</v>
      </c>
      <c r="K297" s="15">
        <v>12</v>
      </c>
      <c r="L297" s="91" t="s">
        <v>438</v>
      </c>
      <c r="M297" s="92" t="s">
        <v>343</v>
      </c>
      <c r="N297" s="92" t="s">
        <v>346</v>
      </c>
      <c r="O297" s="92" t="s">
        <v>568</v>
      </c>
      <c r="P297" s="5"/>
      <c r="Q297" s="196">
        <f>Q298</f>
        <v>1320.8</v>
      </c>
      <c r="R297" s="196">
        <f>R298</f>
        <v>1320.8</v>
      </c>
      <c r="S297" s="196">
        <f>S298</f>
        <v>1320.8</v>
      </c>
    </row>
    <row r="298" spans="1:19" ht="27.75" customHeight="1">
      <c r="A298" s="95"/>
      <c r="B298" s="94"/>
      <c r="C298" s="93"/>
      <c r="D298" s="97"/>
      <c r="E298" s="111"/>
      <c r="F298" s="111"/>
      <c r="G298" s="85"/>
      <c r="H298" s="4" t="s">
        <v>446</v>
      </c>
      <c r="I298" s="7">
        <v>27</v>
      </c>
      <c r="J298" s="18">
        <v>4</v>
      </c>
      <c r="K298" s="15">
        <v>12</v>
      </c>
      <c r="L298" s="91" t="s">
        <v>438</v>
      </c>
      <c r="M298" s="92" t="s">
        <v>343</v>
      </c>
      <c r="N298" s="92" t="s">
        <v>346</v>
      </c>
      <c r="O298" s="92" t="s">
        <v>568</v>
      </c>
      <c r="P298" s="5">
        <v>610</v>
      </c>
      <c r="Q298" s="196">
        <f>'приложение 6'!Q173</f>
        <v>1320.8</v>
      </c>
      <c r="R298" s="196">
        <f>'приложение 6'!R173</f>
        <v>1320.8</v>
      </c>
      <c r="S298" s="196">
        <f>'приложение 6'!S173</f>
        <v>1320.8</v>
      </c>
    </row>
    <row r="299" spans="1:19" ht="39" customHeight="1">
      <c r="A299" s="95"/>
      <c r="B299" s="94"/>
      <c r="C299" s="93"/>
      <c r="D299" s="97"/>
      <c r="E299" s="111"/>
      <c r="F299" s="111"/>
      <c r="G299" s="85"/>
      <c r="H299" s="4" t="s">
        <v>43</v>
      </c>
      <c r="I299" s="7">
        <v>27</v>
      </c>
      <c r="J299" s="18">
        <v>4</v>
      </c>
      <c r="K299" s="15">
        <v>12</v>
      </c>
      <c r="L299" s="91" t="s">
        <v>438</v>
      </c>
      <c r="M299" s="92" t="s">
        <v>343</v>
      </c>
      <c r="N299" s="92" t="s">
        <v>364</v>
      </c>
      <c r="O299" s="92" t="s">
        <v>388</v>
      </c>
      <c r="P299" s="5"/>
      <c r="Q299" s="196">
        <f>Q300</f>
        <v>0</v>
      </c>
      <c r="R299" s="196">
        <f aca="true" t="shared" si="19" ref="Q299:S300">R300</f>
        <v>70</v>
      </c>
      <c r="S299" s="196">
        <f t="shared" si="19"/>
        <v>70</v>
      </c>
    </row>
    <row r="300" spans="1:19" ht="29.25" customHeight="1">
      <c r="A300" s="95"/>
      <c r="B300" s="94"/>
      <c r="C300" s="93"/>
      <c r="D300" s="97"/>
      <c r="E300" s="111"/>
      <c r="F300" s="111"/>
      <c r="G300" s="85"/>
      <c r="H300" s="4" t="s">
        <v>22</v>
      </c>
      <c r="I300" s="7">
        <v>27</v>
      </c>
      <c r="J300" s="18">
        <v>4</v>
      </c>
      <c r="K300" s="15">
        <v>12</v>
      </c>
      <c r="L300" s="91" t="s">
        <v>438</v>
      </c>
      <c r="M300" s="92" t="s">
        <v>343</v>
      </c>
      <c r="N300" s="92" t="s">
        <v>364</v>
      </c>
      <c r="O300" s="92" t="s">
        <v>23</v>
      </c>
      <c r="P300" s="5"/>
      <c r="Q300" s="196">
        <f t="shared" si="19"/>
        <v>0</v>
      </c>
      <c r="R300" s="196">
        <f t="shared" si="19"/>
        <v>70</v>
      </c>
      <c r="S300" s="196">
        <f t="shared" si="19"/>
        <v>70</v>
      </c>
    </row>
    <row r="301" spans="1:19" ht="20.25" customHeight="1">
      <c r="A301" s="95"/>
      <c r="B301" s="94"/>
      <c r="C301" s="93"/>
      <c r="D301" s="97"/>
      <c r="E301" s="111"/>
      <c r="F301" s="111"/>
      <c r="G301" s="85"/>
      <c r="H301" s="4" t="s">
        <v>446</v>
      </c>
      <c r="I301" s="7">
        <v>27</v>
      </c>
      <c r="J301" s="18">
        <v>4</v>
      </c>
      <c r="K301" s="15">
        <v>12</v>
      </c>
      <c r="L301" s="91" t="s">
        <v>438</v>
      </c>
      <c r="M301" s="92" t="s">
        <v>343</v>
      </c>
      <c r="N301" s="92" t="s">
        <v>364</v>
      </c>
      <c r="O301" s="92" t="s">
        <v>23</v>
      </c>
      <c r="P301" s="5">
        <v>610</v>
      </c>
      <c r="Q301" s="196">
        <f>'приложение 6'!Q176</f>
        <v>0</v>
      </c>
      <c r="R301" s="196">
        <f>'приложение 6'!R176</f>
        <v>70</v>
      </c>
      <c r="S301" s="196">
        <f>'приложение 6'!S176</f>
        <v>70</v>
      </c>
    </row>
    <row r="302" spans="1:19" ht="34.5" customHeight="1">
      <c r="A302" s="95"/>
      <c r="B302" s="94"/>
      <c r="C302" s="99"/>
      <c r="D302" s="97"/>
      <c r="E302" s="415">
        <v>4210200</v>
      </c>
      <c r="F302" s="415"/>
      <c r="G302" s="85">
        <v>521</v>
      </c>
      <c r="H302" s="4" t="s">
        <v>602</v>
      </c>
      <c r="I302" s="7">
        <v>27</v>
      </c>
      <c r="J302" s="6">
        <v>4</v>
      </c>
      <c r="K302" s="15">
        <v>12</v>
      </c>
      <c r="L302" s="91" t="s">
        <v>535</v>
      </c>
      <c r="M302" s="92" t="s">
        <v>343</v>
      </c>
      <c r="N302" s="92" t="s">
        <v>353</v>
      </c>
      <c r="O302" s="92" t="s">
        <v>388</v>
      </c>
      <c r="P302" s="9"/>
      <c r="Q302" s="194">
        <f>Q303+Q309</f>
        <v>415.3</v>
      </c>
      <c r="R302" s="194">
        <f>R303+R309</f>
        <v>415.3</v>
      </c>
      <c r="S302" s="194">
        <f>S303+S309</f>
        <v>415.3</v>
      </c>
    </row>
    <row r="303" spans="1:19" ht="34.5" customHeight="1">
      <c r="A303" s="95"/>
      <c r="B303" s="94"/>
      <c r="C303" s="99"/>
      <c r="D303" s="105"/>
      <c r="E303" s="100"/>
      <c r="F303" s="100"/>
      <c r="G303" s="101">
        <v>521</v>
      </c>
      <c r="H303" s="17" t="s">
        <v>551</v>
      </c>
      <c r="I303" s="7">
        <v>27</v>
      </c>
      <c r="J303" s="6">
        <v>4</v>
      </c>
      <c r="K303" s="15">
        <v>12</v>
      </c>
      <c r="L303" s="91" t="s">
        <v>535</v>
      </c>
      <c r="M303" s="92" t="s">
        <v>343</v>
      </c>
      <c r="N303" s="92" t="s">
        <v>344</v>
      </c>
      <c r="O303" s="92" t="s">
        <v>388</v>
      </c>
      <c r="P303" s="5"/>
      <c r="Q303" s="196">
        <f>Q304+Q307</f>
        <v>335.3</v>
      </c>
      <c r="R303" s="196">
        <f>R304+R307</f>
        <v>335.3</v>
      </c>
      <c r="S303" s="196">
        <f>S304+S307</f>
        <v>335.3</v>
      </c>
    </row>
    <row r="304" spans="1:19" ht="23.25" customHeight="1">
      <c r="A304" s="95"/>
      <c r="B304" s="94"/>
      <c r="C304" s="93"/>
      <c r="D304" s="105"/>
      <c r="E304" s="100"/>
      <c r="F304" s="100"/>
      <c r="G304" s="85"/>
      <c r="H304" s="17" t="s">
        <v>19</v>
      </c>
      <c r="I304" s="7">
        <v>27</v>
      </c>
      <c r="J304" s="20">
        <v>4</v>
      </c>
      <c r="K304" s="15">
        <v>12</v>
      </c>
      <c r="L304" s="91" t="s">
        <v>535</v>
      </c>
      <c r="M304" s="92" t="s">
        <v>343</v>
      </c>
      <c r="N304" s="92" t="s">
        <v>344</v>
      </c>
      <c r="O304" s="92" t="s">
        <v>18</v>
      </c>
      <c r="P304" s="5"/>
      <c r="Q304" s="196">
        <f>SUM(Q305:Q306)</f>
        <v>30</v>
      </c>
      <c r="R304" s="196">
        <f>SUM(R305:R306)</f>
        <v>30</v>
      </c>
      <c r="S304" s="196">
        <f>SUM(S305:S306)</f>
        <v>30</v>
      </c>
    </row>
    <row r="305" spans="1:19" ht="30" customHeight="1">
      <c r="A305" s="95"/>
      <c r="B305" s="94"/>
      <c r="C305" s="93"/>
      <c r="D305" s="105"/>
      <c r="E305" s="100"/>
      <c r="F305" s="100"/>
      <c r="G305" s="85"/>
      <c r="H305" s="17" t="s">
        <v>444</v>
      </c>
      <c r="I305" s="7">
        <v>27</v>
      </c>
      <c r="J305" s="20">
        <v>4</v>
      </c>
      <c r="K305" s="15">
        <v>12</v>
      </c>
      <c r="L305" s="91" t="s">
        <v>535</v>
      </c>
      <c r="M305" s="92" t="s">
        <v>343</v>
      </c>
      <c r="N305" s="92" t="s">
        <v>344</v>
      </c>
      <c r="O305" s="92" t="s">
        <v>18</v>
      </c>
      <c r="P305" s="5">
        <v>240</v>
      </c>
      <c r="Q305" s="196">
        <f>'приложение 6'!Q180</f>
        <v>10</v>
      </c>
      <c r="R305" s="196">
        <f>'приложение 6'!R180</f>
        <v>10</v>
      </c>
      <c r="S305" s="196">
        <f>'приложение 6'!S180</f>
        <v>10</v>
      </c>
    </row>
    <row r="306" spans="1:19" ht="38.25" customHeight="1">
      <c r="A306" s="95"/>
      <c r="B306" s="94"/>
      <c r="C306" s="93"/>
      <c r="D306" s="97"/>
      <c r="E306" s="111"/>
      <c r="F306" s="111"/>
      <c r="G306" s="85"/>
      <c r="H306" s="4" t="s">
        <v>541</v>
      </c>
      <c r="I306" s="7">
        <v>27</v>
      </c>
      <c r="J306" s="18">
        <v>4</v>
      </c>
      <c r="K306" s="15">
        <v>12</v>
      </c>
      <c r="L306" s="91" t="s">
        <v>535</v>
      </c>
      <c r="M306" s="92" t="s">
        <v>343</v>
      </c>
      <c r="N306" s="92" t="s">
        <v>344</v>
      </c>
      <c r="O306" s="92" t="s">
        <v>18</v>
      </c>
      <c r="P306" s="5">
        <v>810</v>
      </c>
      <c r="Q306" s="196">
        <f>'приложение 6'!Q181</f>
        <v>20</v>
      </c>
      <c r="R306" s="196">
        <f>'приложение 6'!R181</f>
        <v>20</v>
      </c>
      <c r="S306" s="196">
        <f>'приложение 6'!S181</f>
        <v>20</v>
      </c>
    </row>
    <row r="307" spans="1:19" ht="32.25" customHeight="1">
      <c r="A307" s="95"/>
      <c r="B307" s="94"/>
      <c r="C307" s="93"/>
      <c r="D307" s="97"/>
      <c r="E307" s="111"/>
      <c r="F307" s="111"/>
      <c r="G307" s="85"/>
      <c r="H307" s="4" t="s">
        <v>540</v>
      </c>
      <c r="I307" s="7">
        <v>27</v>
      </c>
      <c r="J307" s="18">
        <v>4</v>
      </c>
      <c r="K307" s="15">
        <v>12</v>
      </c>
      <c r="L307" s="91" t="s">
        <v>535</v>
      </c>
      <c r="M307" s="92" t="s">
        <v>343</v>
      </c>
      <c r="N307" s="92" t="s">
        <v>344</v>
      </c>
      <c r="O307" s="92" t="s">
        <v>539</v>
      </c>
      <c r="P307" s="5"/>
      <c r="Q307" s="196">
        <f>Q308</f>
        <v>305.3</v>
      </c>
      <c r="R307" s="196">
        <f>R308</f>
        <v>305.3</v>
      </c>
      <c r="S307" s="196">
        <f>S308</f>
        <v>305.3</v>
      </c>
    </row>
    <row r="308" spans="1:19" ht="32.25" customHeight="1">
      <c r="A308" s="95"/>
      <c r="B308" s="94"/>
      <c r="C308" s="93"/>
      <c r="D308" s="97"/>
      <c r="E308" s="111"/>
      <c r="F308" s="111"/>
      <c r="G308" s="85"/>
      <c r="H308" s="4" t="s">
        <v>541</v>
      </c>
      <c r="I308" s="7">
        <v>27</v>
      </c>
      <c r="J308" s="18">
        <v>4</v>
      </c>
      <c r="K308" s="15">
        <v>12</v>
      </c>
      <c r="L308" s="91" t="s">
        <v>535</v>
      </c>
      <c r="M308" s="92" t="s">
        <v>343</v>
      </c>
      <c r="N308" s="92" t="s">
        <v>344</v>
      </c>
      <c r="O308" s="92" t="s">
        <v>539</v>
      </c>
      <c r="P308" s="5">
        <v>810</v>
      </c>
      <c r="Q308" s="196">
        <f>'приложение 6'!Q183</f>
        <v>305.3</v>
      </c>
      <c r="R308" s="196">
        <f>'приложение 6'!R183</f>
        <v>305.3</v>
      </c>
      <c r="S308" s="196">
        <f>'приложение 6'!S183</f>
        <v>305.3</v>
      </c>
    </row>
    <row r="309" spans="1:19" ht="24.75" customHeight="1">
      <c r="A309" s="95"/>
      <c r="B309" s="94"/>
      <c r="C309" s="93"/>
      <c r="D309" s="97"/>
      <c r="E309" s="111"/>
      <c r="F309" s="111"/>
      <c r="G309" s="85"/>
      <c r="H309" s="4" t="s">
        <v>552</v>
      </c>
      <c r="I309" s="7">
        <v>27</v>
      </c>
      <c r="J309" s="18">
        <v>4</v>
      </c>
      <c r="K309" s="15">
        <v>12</v>
      </c>
      <c r="L309" s="91" t="s">
        <v>535</v>
      </c>
      <c r="M309" s="92" t="s">
        <v>343</v>
      </c>
      <c r="N309" s="92" t="s">
        <v>361</v>
      </c>
      <c r="O309" s="92" t="s">
        <v>388</v>
      </c>
      <c r="P309" s="5"/>
      <c r="Q309" s="196">
        <f aca="true" t="shared" si="20" ref="Q309:S310">Q310</f>
        <v>80</v>
      </c>
      <c r="R309" s="196">
        <f t="shared" si="20"/>
        <v>80</v>
      </c>
      <c r="S309" s="196">
        <f t="shared" si="20"/>
        <v>80</v>
      </c>
    </row>
    <row r="310" spans="1:19" ht="30" customHeight="1">
      <c r="A310" s="95"/>
      <c r="B310" s="94"/>
      <c r="C310" s="93"/>
      <c r="D310" s="97"/>
      <c r="E310" s="111"/>
      <c r="F310" s="111"/>
      <c r="G310" s="85"/>
      <c r="H310" s="4" t="s">
        <v>21</v>
      </c>
      <c r="I310" s="7">
        <v>27</v>
      </c>
      <c r="J310" s="18">
        <v>4</v>
      </c>
      <c r="K310" s="15">
        <v>12</v>
      </c>
      <c r="L310" s="91" t="s">
        <v>535</v>
      </c>
      <c r="M310" s="92" t="s">
        <v>343</v>
      </c>
      <c r="N310" s="92" t="s">
        <v>361</v>
      </c>
      <c r="O310" s="92" t="s">
        <v>20</v>
      </c>
      <c r="P310" s="5"/>
      <c r="Q310" s="196">
        <f t="shared" si="20"/>
        <v>80</v>
      </c>
      <c r="R310" s="196">
        <f t="shared" si="20"/>
        <v>80</v>
      </c>
      <c r="S310" s="196">
        <f t="shared" si="20"/>
        <v>80</v>
      </c>
    </row>
    <row r="311" spans="1:19" ht="33" customHeight="1">
      <c r="A311" s="95"/>
      <c r="B311" s="94"/>
      <c r="C311" s="93"/>
      <c r="D311" s="97"/>
      <c r="E311" s="111"/>
      <c r="F311" s="111"/>
      <c r="G311" s="85"/>
      <c r="H311" s="4" t="s">
        <v>444</v>
      </c>
      <c r="I311" s="7">
        <v>27</v>
      </c>
      <c r="J311" s="18">
        <v>4</v>
      </c>
      <c r="K311" s="15">
        <v>12</v>
      </c>
      <c r="L311" s="91" t="s">
        <v>535</v>
      </c>
      <c r="M311" s="92" t="s">
        <v>343</v>
      </c>
      <c r="N311" s="92" t="s">
        <v>361</v>
      </c>
      <c r="O311" s="92" t="s">
        <v>20</v>
      </c>
      <c r="P311" s="5">
        <v>240</v>
      </c>
      <c r="Q311" s="196">
        <f>'приложение 6'!Q186</f>
        <v>80</v>
      </c>
      <c r="R311" s="196">
        <f>'приложение 6'!R186</f>
        <v>80</v>
      </c>
      <c r="S311" s="196">
        <f>'приложение 6'!S186</f>
        <v>80</v>
      </c>
    </row>
    <row r="312" spans="1:19" s="170" customFormat="1" ht="26.25" customHeight="1">
      <c r="A312" s="135"/>
      <c r="B312" s="136"/>
      <c r="C312" s="135"/>
      <c r="D312" s="143"/>
      <c r="E312" s="144"/>
      <c r="F312" s="144"/>
      <c r="G312" s="129"/>
      <c r="H312" s="266" t="s">
        <v>386</v>
      </c>
      <c r="I312" s="145">
        <v>27</v>
      </c>
      <c r="J312" s="140">
        <v>5</v>
      </c>
      <c r="K312" s="132"/>
      <c r="L312" s="133"/>
      <c r="M312" s="134"/>
      <c r="N312" s="134"/>
      <c r="O312" s="134"/>
      <c r="P312" s="139"/>
      <c r="Q312" s="197">
        <f>Q313+Q326+Q346+Q359</f>
        <v>89486.59999999999</v>
      </c>
      <c r="R312" s="197">
        <f>R313+R326+R346+R359</f>
        <v>212578.90000000002</v>
      </c>
      <c r="S312" s="197">
        <f>S313+S326+S346+S359</f>
        <v>188893.5</v>
      </c>
    </row>
    <row r="313" spans="1:19" s="170" customFormat="1" ht="29.25" customHeight="1">
      <c r="A313" s="135"/>
      <c r="B313" s="136"/>
      <c r="C313" s="135"/>
      <c r="D313" s="143"/>
      <c r="E313" s="144"/>
      <c r="F313" s="144"/>
      <c r="G313" s="129"/>
      <c r="H313" s="266" t="s">
        <v>387</v>
      </c>
      <c r="I313" s="145">
        <v>27</v>
      </c>
      <c r="J313" s="140">
        <v>5</v>
      </c>
      <c r="K313" s="132">
        <v>1</v>
      </c>
      <c r="L313" s="133"/>
      <c r="M313" s="134"/>
      <c r="N313" s="134"/>
      <c r="O313" s="134"/>
      <c r="P313" s="139"/>
      <c r="Q313" s="197">
        <f aca="true" t="shared" si="21" ref="Q313:S314">Q314</f>
        <v>82270.4</v>
      </c>
      <c r="R313" s="197">
        <f t="shared" si="21"/>
        <v>206418.40000000002</v>
      </c>
      <c r="S313" s="197">
        <f t="shared" si="21"/>
        <v>188204.80000000002</v>
      </c>
    </row>
    <row r="314" spans="1:19" ht="39.75" customHeight="1">
      <c r="A314" s="93"/>
      <c r="B314" s="94"/>
      <c r="C314" s="93"/>
      <c r="D314" s="97"/>
      <c r="E314" s="111"/>
      <c r="F314" s="111"/>
      <c r="G314" s="85"/>
      <c r="H314" s="17" t="s">
        <v>518</v>
      </c>
      <c r="I314" s="7">
        <v>27</v>
      </c>
      <c r="J314" s="18">
        <v>5</v>
      </c>
      <c r="K314" s="15">
        <v>1</v>
      </c>
      <c r="L314" s="91" t="s">
        <v>39</v>
      </c>
      <c r="M314" s="92" t="s">
        <v>343</v>
      </c>
      <c r="N314" s="92" t="s">
        <v>353</v>
      </c>
      <c r="O314" s="92" t="s">
        <v>388</v>
      </c>
      <c r="P314" s="5"/>
      <c r="Q314" s="196">
        <f t="shared" si="21"/>
        <v>82270.4</v>
      </c>
      <c r="R314" s="196">
        <f t="shared" si="21"/>
        <v>206418.40000000002</v>
      </c>
      <c r="S314" s="196">
        <f t="shared" si="21"/>
        <v>188204.80000000002</v>
      </c>
    </row>
    <row r="315" spans="1:19" ht="42" customHeight="1">
      <c r="A315" s="93"/>
      <c r="B315" s="94"/>
      <c r="C315" s="93"/>
      <c r="D315" s="97"/>
      <c r="E315" s="111"/>
      <c r="F315" s="111"/>
      <c r="G315" s="85"/>
      <c r="H315" s="17" t="s">
        <v>670</v>
      </c>
      <c r="I315" s="7">
        <v>27</v>
      </c>
      <c r="J315" s="18">
        <v>5</v>
      </c>
      <c r="K315" s="15">
        <v>1</v>
      </c>
      <c r="L315" s="91" t="s">
        <v>39</v>
      </c>
      <c r="M315" s="92" t="s">
        <v>343</v>
      </c>
      <c r="N315" s="92" t="s">
        <v>519</v>
      </c>
      <c r="O315" s="92" t="s">
        <v>388</v>
      </c>
      <c r="P315" s="5"/>
      <c r="Q315" s="196">
        <f>Q316+Q319+Q322</f>
        <v>82270.4</v>
      </c>
      <c r="R315" s="196">
        <f>R316+R319+R322</f>
        <v>206418.40000000002</v>
      </c>
      <c r="S315" s="196">
        <f>S316+S319+S322</f>
        <v>188204.80000000002</v>
      </c>
    </row>
    <row r="316" spans="1:19" ht="38.25" customHeight="1">
      <c r="A316" s="95"/>
      <c r="B316" s="94"/>
      <c r="C316" s="93"/>
      <c r="D316" s="97"/>
      <c r="E316" s="111"/>
      <c r="F316" s="111"/>
      <c r="G316" s="85"/>
      <c r="H316" s="17" t="s">
        <v>513</v>
      </c>
      <c r="I316" s="7">
        <v>27</v>
      </c>
      <c r="J316" s="18">
        <v>5</v>
      </c>
      <c r="K316" s="15">
        <v>1</v>
      </c>
      <c r="L316" s="91" t="s">
        <v>39</v>
      </c>
      <c r="M316" s="92" t="s">
        <v>343</v>
      </c>
      <c r="N316" s="92" t="s">
        <v>519</v>
      </c>
      <c r="O316" s="92" t="s">
        <v>522</v>
      </c>
      <c r="P316" s="5"/>
      <c r="Q316" s="196">
        <f>Q317+Q318</f>
        <v>56138.899999999994</v>
      </c>
      <c r="R316" s="196">
        <f>R317</f>
        <v>148374.4</v>
      </c>
      <c r="S316" s="196">
        <f>S317</f>
        <v>135591.6</v>
      </c>
    </row>
    <row r="317" spans="1:19" ht="23.25" customHeight="1">
      <c r="A317" s="95"/>
      <c r="B317" s="94"/>
      <c r="C317" s="93"/>
      <c r="D317" s="97"/>
      <c r="E317" s="111"/>
      <c r="F317" s="111"/>
      <c r="G317" s="85"/>
      <c r="H317" s="17" t="s">
        <v>307</v>
      </c>
      <c r="I317" s="7">
        <v>27</v>
      </c>
      <c r="J317" s="18">
        <v>5</v>
      </c>
      <c r="K317" s="15">
        <v>1</v>
      </c>
      <c r="L317" s="91" t="s">
        <v>39</v>
      </c>
      <c r="M317" s="92" t="s">
        <v>343</v>
      </c>
      <c r="N317" s="92" t="s">
        <v>519</v>
      </c>
      <c r="O317" s="92" t="s">
        <v>522</v>
      </c>
      <c r="P317" s="5">
        <v>410</v>
      </c>
      <c r="Q317" s="194">
        <f>'приложение 6'!Q192</f>
        <v>51719.09999999999</v>
      </c>
      <c r="R317" s="196">
        <f>'приложение 6'!R192</f>
        <v>148374.4</v>
      </c>
      <c r="S317" s="196">
        <f>'приложение 6'!S192</f>
        <v>135591.6</v>
      </c>
    </row>
    <row r="318" spans="1:19" ht="23.25" customHeight="1">
      <c r="A318" s="95"/>
      <c r="B318" s="94"/>
      <c r="C318" s="93"/>
      <c r="D318" s="97"/>
      <c r="E318" s="111"/>
      <c r="F318" s="111"/>
      <c r="G318" s="85"/>
      <c r="H318" s="17" t="str">
        <f>'приложение 6'!H193</f>
        <v>Уплата налогов, сборов и иных платежей</v>
      </c>
      <c r="I318" s="7">
        <f>'приложение 6'!I193</f>
        <v>27</v>
      </c>
      <c r="J318" s="18">
        <f>'приложение 6'!J193</f>
        <v>5</v>
      </c>
      <c r="K318" s="15">
        <f>'приложение 6'!K193</f>
        <v>1</v>
      </c>
      <c r="L318" s="91" t="str">
        <f>'приложение 6'!L193</f>
        <v>26</v>
      </c>
      <c r="M318" s="92" t="str">
        <f>'приложение 6'!M193</f>
        <v>0</v>
      </c>
      <c r="N318" s="92" t="str">
        <f>'приложение 6'!N193</f>
        <v>F3</v>
      </c>
      <c r="O318" s="92" t="str">
        <f>'приложение 6'!O193</f>
        <v>67483</v>
      </c>
      <c r="P318" s="5">
        <f>'приложение 6'!P193</f>
        <v>850</v>
      </c>
      <c r="Q318" s="196">
        <f>'приложение 6'!Q193</f>
        <v>4419.8</v>
      </c>
      <c r="R318" s="196">
        <f>'приложение 6'!R193</f>
        <v>0</v>
      </c>
      <c r="S318" s="196">
        <f>'приложение 6'!S193</f>
        <v>0</v>
      </c>
    </row>
    <row r="319" spans="1:19" ht="39.75" customHeight="1">
      <c r="A319" s="95"/>
      <c r="B319" s="94"/>
      <c r="C319" s="93"/>
      <c r="D319" s="97"/>
      <c r="E319" s="111"/>
      <c r="F319" s="111"/>
      <c r="G319" s="85"/>
      <c r="H319" s="17" t="s">
        <v>514</v>
      </c>
      <c r="I319" s="7">
        <v>27</v>
      </c>
      <c r="J319" s="18">
        <v>5</v>
      </c>
      <c r="K319" s="15">
        <v>1</v>
      </c>
      <c r="L319" s="91" t="s">
        <v>39</v>
      </c>
      <c r="M319" s="92" t="s">
        <v>343</v>
      </c>
      <c r="N319" s="92" t="s">
        <v>519</v>
      </c>
      <c r="O319" s="92" t="s">
        <v>523</v>
      </c>
      <c r="P319" s="5"/>
      <c r="Q319" s="196">
        <f>Q320+Q321</f>
        <v>25129</v>
      </c>
      <c r="R319" s="196">
        <f>R320</f>
        <v>57037.8</v>
      </c>
      <c r="S319" s="196">
        <f>S320</f>
        <v>51607.6</v>
      </c>
    </row>
    <row r="320" spans="1:19" ht="24" customHeight="1">
      <c r="A320" s="95"/>
      <c r="B320" s="94"/>
      <c r="C320" s="93"/>
      <c r="D320" s="97"/>
      <c r="E320" s="111"/>
      <c r="F320" s="111"/>
      <c r="G320" s="85"/>
      <c r="H320" s="17" t="s">
        <v>307</v>
      </c>
      <c r="I320" s="7">
        <v>27</v>
      </c>
      <c r="J320" s="18">
        <v>5</v>
      </c>
      <c r="K320" s="15">
        <v>1</v>
      </c>
      <c r="L320" s="91" t="s">
        <v>39</v>
      </c>
      <c r="M320" s="92" t="s">
        <v>343</v>
      </c>
      <c r="N320" s="92" t="s">
        <v>519</v>
      </c>
      <c r="O320" s="92" t="s">
        <v>523</v>
      </c>
      <c r="P320" s="5">
        <v>410</v>
      </c>
      <c r="Q320" s="194">
        <f>'приложение 6'!Q195</f>
        <v>24944.8</v>
      </c>
      <c r="R320" s="194">
        <f>'приложение 6'!R195</f>
        <v>57037.8</v>
      </c>
      <c r="S320" s="194">
        <f>'приложение 6'!S195</f>
        <v>51607.6</v>
      </c>
    </row>
    <row r="321" spans="1:19" ht="24" customHeight="1">
      <c r="A321" s="95"/>
      <c r="B321" s="94"/>
      <c r="C321" s="93"/>
      <c r="D321" s="97"/>
      <c r="E321" s="111"/>
      <c r="F321" s="111"/>
      <c r="G321" s="85"/>
      <c r="H321" s="17" t="str">
        <f>'приложение 6'!H196</f>
        <v>Уплата налогов, сборов и иных платежей</v>
      </c>
      <c r="I321" s="7">
        <f>'приложение 6'!I196</f>
        <v>27</v>
      </c>
      <c r="J321" s="18">
        <f>'приложение 6'!J196</f>
        <v>5</v>
      </c>
      <c r="K321" s="15">
        <f>'приложение 6'!K196</f>
        <v>1</v>
      </c>
      <c r="L321" s="91" t="str">
        <f>'приложение 6'!L196</f>
        <v>26</v>
      </c>
      <c r="M321" s="92" t="str">
        <f>'приложение 6'!M196</f>
        <v>0</v>
      </c>
      <c r="N321" s="92" t="str">
        <f>'приложение 6'!N196</f>
        <v>F3</v>
      </c>
      <c r="O321" s="92" t="str">
        <f>'приложение 6'!O196</f>
        <v>67484</v>
      </c>
      <c r="P321" s="5">
        <f>'приложение 6'!P196</f>
        <v>850</v>
      </c>
      <c r="Q321" s="196">
        <f>'приложение 6'!Q196</f>
        <v>184.2</v>
      </c>
      <c r="R321" s="196">
        <f>'приложение 6'!R196</f>
        <v>0</v>
      </c>
      <c r="S321" s="196">
        <f>'приложение 6'!S196</f>
        <v>0</v>
      </c>
    </row>
    <row r="322" spans="1:19" ht="42" customHeight="1">
      <c r="A322" s="95"/>
      <c r="B322" s="94"/>
      <c r="C322" s="93"/>
      <c r="D322" s="97"/>
      <c r="E322" s="111"/>
      <c r="F322" s="111"/>
      <c r="G322" s="85"/>
      <c r="H322" s="17" t="s">
        <v>526</v>
      </c>
      <c r="I322" s="7">
        <v>27</v>
      </c>
      <c r="J322" s="18">
        <v>5</v>
      </c>
      <c r="K322" s="15">
        <v>1</v>
      </c>
      <c r="L322" s="91" t="s">
        <v>39</v>
      </c>
      <c r="M322" s="92" t="s">
        <v>343</v>
      </c>
      <c r="N322" s="92" t="s">
        <v>519</v>
      </c>
      <c r="O322" s="92" t="s">
        <v>525</v>
      </c>
      <c r="P322" s="5"/>
      <c r="Q322" s="196">
        <f>Q323+Q324+Q325</f>
        <v>1002.5</v>
      </c>
      <c r="R322" s="196">
        <f>R323+R324+R325</f>
        <v>1006.2</v>
      </c>
      <c r="S322" s="196">
        <f>S323+S324+S325</f>
        <v>1005.6</v>
      </c>
    </row>
    <row r="323" spans="1:19" ht="24" customHeight="1">
      <c r="A323" s="95"/>
      <c r="B323" s="94"/>
      <c r="C323" s="93"/>
      <c r="D323" s="97"/>
      <c r="E323" s="111"/>
      <c r="F323" s="111"/>
      <c r="G323" s="85"/>
      <c r="H323" s="17" t="s">
        <v>444</v>
      </c>
      <c r="I323" s="7">
        <v>27</v>
      </c>
      <c r="J323" s="18">
        <v>5</v>
      </c>
      <c r="K323" s="15">
        <v>1</v>
      </c>
      <c r="L323" s="91" t="s">
        <v>39</v>
      </c>
      <c r="M323" s="92" t="s">
        <v>343</v>
      </c>
      <c r="N323" s="92" t="s">
        <v>519</v>
      </c>
      <c r="O323" s="92" t="s">
        <v>525</v>
      </c>
      <c r="P323" s="5">
        <v>240</v>
      </c>
      <c r="Q323" s="196">
        <f>'приложение 6'!Q198</f>
        <v>677.5</v>
      </c>
      <c r="R323" s="196">
        <f>'приложение 6'!R198</f>
        <v>1000</v>
      </c>
      <c r="S323" s="196">
        <f>'приложение 6'!S198</f>
        <v>1000</v>
      </c>
    </row>
    <row r="324" spans="1:19" ht="24" customHeight="1">
      <c r="A324" s="95"/>
      <c r="B324" s="94"/>
      <c r="C324" s="93"/>
      <c r="D324" s="97"/>
      <c r="E324" s="111"/>
      <c r="F324" s="111"/>
      <c r="G324" s="85"/>
      <c r="H324" s="17" t="str">
        <f>'приложение 6'!H199</f>
        <v>Бюджетные инвестиции</v>
      </c>
      <c r="I324" s="7">
        <f>'приложение 6'!I199</f>
        <v>27</v>
      </c>
      <c r="J324" s="18">
        <f>'приложение 6'!J199</f>
        <v>5</v>
      </c>
      <c r="K324" s="15">
        <f>'приложение 6'!K199</f>
        <v>1</v>
      </c>
      <c r="L324" s="91" t="str">
        <f>'приложение 6'!L199</f>
        <v>26</v>
      </c>
      <c r="M324" s="92" t="str">
        <f>'приложение 6'!M199</f>
        <v>0</v>
      </c>
      <c r="N324" s="92" t="str">
        <f>'приложение 6'!N199</f>
        <v>F3</v>
      </c>
      <c r="O324" s="92" t="str">
        <f>'приложение 6'!O199</f>
        <v>6748S</v>
      </c>
      <c r="P324" s="5">
        <f>'приложение 6'!P199</f>
        <v>410</v>
      </c>
      <c r="Q324" s="196">
        <f>'приложение 6'!Q199</f>
        <v>2.5</v>
      </c>
      <c r="R324" s="196">
        <f>'приложение 6'!R199</f>
        <v>6.2</v>
      </c>
      <c r="S324" s="196">
        <f>'приложение 6'!S199</f>
        <v>5.6</v>
      </c>
    </row>
    <row r="325" spans="1:19" ht="24" customHeight="1">
      <c r="A325" s="95"/>
      <c r="B325" s="94"/>
      <c r="C325" s="93"/>
      <c r="D325" s="97"/>
      <c r="E325" s="111"/>
      <c r="F325" s="111"/>
      <c r="G325" s="85"/>
      <c r="H325" s="17" t="str">
        <f>'приложение 6'!H200</f>
        <v>Субсидии автономным учреждениям</v>
      </c>
      <c r="I325" s="7">
        <f>'приложение 6'!I200</f>
        <v>27</v>
      </c>
      <c r="J325" s="18">
        <f>'приложение 6'!J200</f>
        <v>5</v>
      </c>
      <c r="K325" s="15">
        <f>'приложение 6'!K200</f>
        <v>1</v>
      </c>
      <c r="L325" s="91" t="str">
        <f>'приложение 6'!L200</f>
        <v>26</v>
      </c>
      <c r="M325" s="92" t="str">
        <f>'приложение 6'!M200</f>
        <v>0</v>
      </c>
      <c r="N325" s="92" t="str">
        <f>'приложение 6'!N200</f>
        <v>F3</v>
      </c>
      <c r="O325" s="92" t="str">
        <f>'приложение 6'!O200</f>
        <v>6748S</v>
      </c>
      <c r="P325" s="5">
        <f>'приложение 6'!P200</f>
        <v>620</v>
      </c>
      <c r="Q325" s="196">
        <f>'приложение 6'!Q200</f>
        <v>322.5</v>
      </c>
      <c r="R325" s="196">
        <f>'приложение 6'!R200</f>
        <v>0</v>
      </c>
      <c r="S325" s="196">
        <f>'приложение 6'!S200</f>
        <v>0</v>
      </c>
    </row>
    <row r="326" spans="1:19" s="170" customFormat="1" ht="21" customHeight="1">
      <c r="A326" s="135"/>
      <c r="B326" s="136"/>
      <c r="C326" s="135"/>
      <c r="D326" s="143"/>
      <c r="E326" s="144"/>
      <c r="F326" s="144"/>
      <c r="G326" s="129"/>
      <c r="H326" s="266" t="s">
        <v>457</v>
      </c>
      <c r="I326" s="139">
        <v>27</v>
      </c>
      <c r="J326" s="140">
        <v>5</v>
      </c>
      <c r="K326" s="132">
        <v>2</v>
      </c>
      <c r="L326" s="133"/>
      <c r="M326" s="134"/>
      <c r="N326" s="134"/>
      <c r="O326" s="134"/>
      <c r="P326" s="139"/>
      <c r="Q326" s="197">
        <f>Q331+Q340+Q327</f>
        <v>2228.7</v>
      </c>
      <c r="R326" s="197">
        <f>R331+R340</f>
        <v>500</v>
      </c>
      <c r="S326" s="197">
        <f>S331+S340</f>
        <v>0</v>
      </c>
    </row>
    <row r="327" spans="1:19" s="170" customFormat="1" ht="26.25" customHeight="1" hidden="1">
      <c r="A327" s="135"/>
      <c r="B327" s="136"/>
      <c r="C327" s="135"/>
      <c r="D327" s="143"/>
      <c r="E327" s="144"/>
      <c r="F327" s="144"/>
      <c r="G327" s="129"/>
      <c r="H327" s="373" t="str">
        <f>'приложение 6'!H202</f>
        <v>Муниципальная программа "Энергосбережение на территории Белозерского муниципального района на 2022-2025 г.г."</v>
      </c>
      <c r="I327" s="374">
        <f>'приложение 6'!I202</f>
        <v>27</v>
      </c>
      <c r="J327" s="375">
        <f>'приложение 6'!J202</f>
        <v>5</v>
      </c>
      <c r="K327" s="351">
        <f>'приложение 6'!K202</f>
        <v>2</v>
      </c>
      <c r="L327" s="352" t="str">
        <f>'приложение 6'!L202</f>
        <v> </v>
      </c>
      <c r="M327" s="353" t="str">
        <f>'приложение 6'!M202</f>
        <v>0</v>
      </c>
      <c r="N327" s="353" t="str">
        <f>'приложение 6'!N202</f>
        <v>00</v>
      </c>
      <c r="O327" s="353" t="str">
        <f>'приложение 6'!O202</f>
        <v>00000</v>
      </c>
      <c r="P327" s="376" t="s">
        <v>389</v>
      </c>
      <c r="Q327" s="354">
        <f>'приложение 6'!Q202</f>
        <v>0</v>
      </c>
      <c r="R327" s="354">
        <f>'приложение 6'!R202</f>
        <v>0</v>
      </c>
      <c r="S327" s="354">
        <f>'приложение 6'!S202</f>
        <v>0</v>
      </c>
    </row>
    <row r="328" spans="1:19" s="170" customFormat="1" ht="26.25" customHeight="1" hidden="1">
      <c r="A328" s="135"/>
      <c r="B328" s="136"/>
      <c r="C328" s="135"/>
      <c r="D328" s="143"/>
      <c r="E328" s="144"/>
      <c r="F328" s="144"/>
      <c r="G328" s="129"/>
      <c r="H328" s="373" t="str">
        <f>'приложение 6'!H203</f>
        <v> </v>
      </c>
      <c r="I328" s="374">
        <f>'приложение 6'!I203</f>
        <v>27</v>
      </c>
      <c r="J328" s="375">
        <f>'приложение 6'!J203</f>
        <v>5</v>
      </c>
      <c r="K328" s="351">
        <f>'приложение 6'!K203</f>
        <v>2</v>
      </c>
      <c r="L328" s="352" t="str">
        <f>'приложение 6'!L203</f>
        <v> </v>
      </c>
      <c r="M328" s="353" t="str">
        <f>'приложение 6'!M203</f>
        <v>0</v>
      </c>
      <c r="N328" s="353" t="str">
        <f>'приложение 6'!N203</f>
        <v>05</v>
      </c>
      <c r="O328" s="353" t="str">
        <f>'приложение 6'!O203</f>
        <v>00000</v>
      </c>
      <c r="P328" s="376" t="s">
        <v>389</v>
      </c>
      <c r="Q328" s="354">
        <f>'приложение 6'!Q203</f>
        <v>0</v>
      </c>
      <c r="R328" s="354">
        <f>'приложение 6'!R203</f>
        <v>0</v>
      </c>
      <c r="S328" s="354">
        <f>'приложение 6'!S203</f>
        <v>0</v>
      </c>
    </row>
    <row r="329" spans="1:19" s="170" customFormat="1" ht="26.25" customHeight="1" hidden="1">
      <c r="A329" s="135"/>
      <c r="B329" s="136"/>
      <c r="C329" s="135"/>
      <c r="D329" s="143"/>
      <c r="E329" s="144"/>
      <c r="F329" s="144"/>
      <c r="G329" s="129"/>
      <c r="H329" s="373" t="str">
        <f>'приложение 6'!H204</f>
        <v>Подготовка объектов теплоэнергетики, находящихся в муниципальной собственности, к работе в осенне-зимний период</v>
      </c>
      <c r="I329" s="374">
        <f>'приложение 6'!I204</f>
        <v>27</v>
      </c>
      <c r="J329" s="375">
        <f>'приложение 6'!J204</f>
        <v>5</v>
      </c>
      <c r="K329" s="351">
        <f>'приложение 6'!K204</f>
        <v>2</v>
      </c>
      <c r="L329" s="352" t="str">
        <f>'приложение 6'!L204</f>
        <v> </v>
      </c>
      <c r="M329" s="353" t="str">
        <f>'приложение 6'!M204</f>
        <v>0</v>
      </c>
      <c r="N329" s="353" t="str">
        <f>'приложение 6'!N204</f>
        <v>05</v>
      </c>
      <c r="O329" s="353" t="str">
        <f>'приложение 6'!O204</f>
        <v>S3150</v>
      </c>
      <c r="P329" s="376" t="s">
        <v>389</v>
      </c>
      <c r="Q329" s="354">
        <f>'приложение 6'!Q204</f>
        <v>0</v>
      </c>
      <c r="R329" s="354">
        <f>'приложение 6'!R204</f>
        <v>0</v>
      </c>
      <c r="S329" s="354">
        <f>'приложение 6'!S204</f>
        <v>0</v>
      </c>
    </row>
    <row r="330" spans="1:19" s="170" customFormat="1" ht="21" customHeight="1" hidden="1">
      <c r="A330" s="135"/>
      <c r="B330" s="136"/>
      <c r="C330" s="135"/>
      <c r="D330" s="143"/>
      <c r="E330" s="144"/>
      <c r="F330" s="144"/>
      <c r="G330" s="129"/>
      <c r="H330" s="373" t="str">
        <f>'приложение 6'!H205</f>
        <v>Иные закупки товаров, работ и услуг для обеспечения государственных (муниципальных) нужд</v>
      </c>
      <c r="I330" s="374">
        <f>'приложение 6'!I205</f>
        <v>27</v>
      </c>
      <c r="J330" s="375">
        <f>'приложение 6'!J205</f>
        <v>5</v>
      </c>
      <c r="K330" s="351">
        <f>'приложение 6'!K205</f>
        <v>2</v>
      </c>
      <c r="L330" s="352" t="str">
        <f>'приложение 6'!L205</f>
        <v> </v>
      </c>
      <c r="M330" s="353" t="str">
        <f>'приложение 6'!M205</f>
        <v>0</v>
      </c>
      <c r="N330" s="353" t="str">
        <f>'приложение 6'!N205</f>
        <v>05</v>
      </c>
      <c r="O330" s="353" t="str">
        <f>'приложение 6'!O205</f>
        <v>S3150</v>
      </c>
      <c r="P330" s="376">
        <f>'приложение 6'!P205</f>
        <v>240</v>
      </c>
      <c r="Q330" s="354">
        <f>'приложение 6'!Q205</f>
        <v>0</v>
      </c>
      <c r="R330" s="354">
        <f>'приложение 6'!R205</f>
        <v>0</v>
      </c>
      <c r="S330" s="354">
        <f>'приложение 6'!S205</f>
        <v>0</v>
      </c>
    </row>
    <row r="331" spans="1:19" ht="39.75" customHeight="1">
      <c r="A331" s="95"/>
      <c r="B331" s="94"/>
      <c r="C331" s="93"/>
      <c r="D331" s="97"/>
      <c r="E331" s="111"/>
      <c r="F331" s="111"/>
      <c r="G331" s="85"/>
      <c r="H331" s="17" t="s">
        <v>750</v>
      </c>
      <c r="I331" s="26">
        <v>27</v>
      </c>
      <c r="J331" s="18">
        <v>5</v>
      </c>
      <c r="K331" s="15">
        <v>2</v>
      </c>
      <c r="L331" s="91" t="s">
        <v>749</v>
      </c>
      <c r="M331" s="92" t="s">
        <v>343</v>
      </c>
      <c r="N331" s="92" t="s">
        <v>353</v>
      </c>
      <c r="O331" s="92" t="s">
        <v>388</v>
      </c>
      <c r="P331" s="5"/>
      <c r="Q331" s="196">
        <f>Q332</f>
        <v>0</v>
      </c>
      <c r="R331" s="196">
        <f>R332</f>
        <v>500</v>
      </c>
      <c r="S331" s="196">
        <f>S332</f>
        <v>0</v>
      </c>
    </row>
    <row r="332" spans="1:19" ht="39.75" customHeight="1">
      <c r="A332" s="95"/>
      <c r="B332" s="94"/>
      <c r="C332" s="93"/>
      <c r="D332" s="97"/>
      <c r="E332" s="111"/>
      <c r="F332" s="111"/>
      <c r="G332" s="85"/>
      <c r="H332" s="17" t="s">
        <v>597</v>
      </c>
      <c r="I332" s="26">
        <v>27</v>
      </c>
      <c r="J332" s="18">
        <v>5</v>
      </c>
      <c r="K332" s="15">
        <v>2</v>
      </c>
      <c r="L332" s="91" t="s">
        <v>749</v>
      </c>
      <c r="M332" s="92" t="s">
        <v>343</v>
      </c>
      <c r="N332" s="92" t="s">
        <v>344</v>
      </c>
      <c r="O332" s="92" t="s">
        <v>388</v>
      </c>
      <c r="P332" s="5"/>
      <c r="Q332" s="196">
        <f>Q333+Q335+Q337</f>
        <v>0</v>
      </c>
      <c r="R332" s="196">
        <f>R333+R335+R337</f>
        <v>500</v>
      </c>
      <c r="S332" s="196">
        <f>S333+S335+S337</f>
        <v>0</v>
      </c>
    </row>
    <row r="333" spans="1:19" ht="27" customHeight="1">
      <c r="A333" s="95"/>
      <c r="B333" s="94"/>
      <c r="C333" s="93"/>
      <c r="D333" s="97"/>
      <c r="E333" s="111"/>
      <c r="F333" s="111"/>
      <c r="G333" s="85"/>
      <c r="H333" s="17" t="s">
        <v>29</v>
      </c>
      <c r="I333" s="26">
        <v>27</v>
      </c>
      <c r="J333" s="18">
        <v>5</v>
      </c>
      <c r="K333" s="15">
        <v>2</v>
      </c>
      <c r="L333" s="91" t="s">
        <v>749</v>
      </c>
      <c r="M333" s="92" t="s">
        <v>343</v>
      </c>
      <c r="N333" s="92" t="s">
        <v>344</v>
      </c>
      <c r="O333" s="92" t="s">
        <v>28</v>
      </c>
      <c r="P333" s="5"/>
      <c r="Q333" s="196">
        <f>Q334</f>
        <v>0</v>
      </c>
      <c r="R333" s="196">
        <f>R334</f>
        <v>500</v>
      </c>
      <c r="S333" s="196">
        <f>S334</f>
        <v>0</v>
      </c>
    </row>
    <row r="334" spans="1:19" ht="22.5" customHeight="1">
      <c r="A334" s="95"/>
      <c r="B334" s="94"/>
      <c r="C334" s="93"/>
      <c r="D334" s="97"/>
      <c r="E334" s="111"/>
      <c r="F334" s="111"/>
      <c r="G334" s="85"/>
      <c r="H334" s="17" t="s">
        <v>444</v>
      </c>
      <c r="I334" s="26">
        <v>27</v>
      </c>
      <c r="J334" s="18">
        <v>5</v>
      </c>
      <c r="K334" s="15">
        <v>2</v>
      </c>
      <c r="L334" s="91" t="s">
        <v>749</v>
      </c>
      <c r="M334" s="92" t="s">
        <v>343</v>
      </c>
      <c r="N334" s="92" t="s">
        <v>344</v>
      </c>
      <c r="O334" s="92" t="s">
        <v>28</v>
      </c>
      <c r="P334" s="5">
        <v>240</v>
      </c>
      <c r="Q334" s="196">
        <f>'приложение 6'!Q209</f>
        <v>0</v>
      </c>
      <c r="R334" s="196">
        <f>'приложение 6'!R209</f>
        <v>500</v>
      </c>
      <c r="S334" s="196">
        <f>'приложение 6'!S209</f>
        <v>0</v>
      </c>
    </row>
    <row r="335" spans="1:19" ht="22.5" customHeight="1" hidden="1">
      <c r="A335" s="95"/>
      <c r="B335" s="94"/>
      <c r="C335" s="93"/>
      <c r="D335" s="97"/>
      <c r="E335" s="111"/>
      <c r="F335" s="111"/>
      <c r="G335" s="85"/>
      <c r="H335" s="17" t="s">
        <v>599</v>
      </c>
      <c r="I335" s="26">
        <v>27</v>
      </c>
      <c r="J335" s="18">
        <v>5</v>
      </c>
      <c r="K335" s="15">
        <v>2</v>
      </c>
      <c r="L335" s="91" t="s">
        <v>749</v>
      </c>
      <c r="M335" s="92" t="s">
        <v>343</v>
      </c>
      <c r="N335" s="92" t="s">
        <v>344</v>
      </c>
      <c r="O335" s="92" t="s">
        <v>598</v>
      </c>
      <c r="P335" s="5"/>
      <c r="Q335" s="196">
        <f>Q336</f>
        <v>0</v>
      </c>
      <c r="R335" s="196">
        <f>R336</f>
        <v>0</v>
      </c>
      <c r="S335" s="196">
        <f>S336</f>
        <v>0</v>
      </c>
    </row>
    <row r="336" spans="1:19" ht="22.5" customHeight="1" hidden="1">
      <c r="A336" s="95"/>
      <c r="B336" s="94"/>
      <c r="C336" s="93"/>
      <c r="D336" s="97"/>
      <c r="E336" s="111"/>
      <c r="F336" s="111"/>
      <c r="G336" s="85"/>
      <c r="H336" s="17" t="s">
        <v>444</v>
      </c>
      <c r="I336" s="26">
        <v>27</v>
      </c>
      <c r="J336" s="18">
        <v>5</v>
      </c>
      <c r="K336" s="15">
        <v>2</v>
      </c>
      <c r="L336" s="91" t="s">
        <v>749</v>
      </c>
      <c r="M336" s="92" t="s">
        <v>343</v>
      </c>
      <c r="N336" s="92" t="s">
        <v>344</v>
      </c>
      <c r="O336" s="92" t="s">
        <v>598</v>
      </c>
      <c r="P336" s="5">
        <v>240</v>
      </c>
      <c r="Q336" s="196">
        <f>'приложение 6'!Q211</f>
        <v>0</v>
      </c>
      <c r="R336" s="196">
        <v>0</v>
      </c>
      <c r="S336" s="196">
        <v>0</v>
      </c>
    </row>
    <row r="337" spans="1:19" ht="35.25" customHeight="1" hidden="1">
      <c r="A337" s="95"/>
      <c r="B337" s="94"/>
      <c r="C337" s="93"/>
      <c r="D337" s="97"/>
      <c r="E337" s="111"/>
      <c r="F337" s="111"/>
      <c r="G337" s="85"/>
      <c r="H337" s="112" t="s">
        <v>672</v>
      </c>
      <c r="I337" s="26">
        <v>27</v>
      </c>
      <c r="J337" s="18">
        <v>5</v>
      </c>
      <c r="K337" s="15">
        <v>2</v>
      </c>
      <c r="L337" s="91" t="s">
        <v>749</v>
      </c>
      <c r="M337" s="92" t="s">
        <v>343</v>
      </c>
      <c r="N337" s="92" t="s">
        <v>820</v>
      </c>
      <c r="O337" s="92" t="s">
        <v>388</v>
      </c>
      <c r="P337" s="5"/>
      <c r="Q337" s="196">
        <f aca="true" t="shared" si="22" ref="Q337:S338">Q338</f>
        <v>0</v>
      </c>
      <c r="R337" s="196">
        <f t="shared" si="22"/>
        <v>0</v>
      </c>
      <c r="S337" s="196">
        <f t="shared" si="22"/>
        <v>0</v>
      </c>
    </row>
    <row r="338" spans="1:19" ht="22.5" customHeight="1" hidden="1">
      <c r="A338" s="95"/>
      <c r="B338" s="94"/>
      <c r="C338" s="93"/>
      <c r="D338" s="97"/>
      <c r="E338" s="111"/>
      <c r="F338" s="111"/>
      <c r="G338" s="85"/>
      <c r="H338" s="17" t="s">
        <v>408</v>
      </c>
      <c r="I338" s="26">
        <v>27</v>
      </c>
      <c r="J338" s="6">
        <v>5</v>
      </c>
      <c r="K338" s="15">
        <v>2</v>
      </c>
      <c r="L338" s="91" t="s">
        <v>749</v>
      </c>
      <c r="M338" s="92" t="s">
        <v>343</v>
      </c>
      <c r="N338" s="92" t="s">
        <v>820</v>
      </c>
      <c r="O338" s="92" t="s">
        <v>577</v>
      </c>
      <c r="P338" s="5"/>
      <c r="Q338" s="196">
        <f t="shared" si="22"/>
        <v>0</v>
      </c>
      <c r="R338" s="196">
        <f t="shared" si="22"/>
        <v>0</v>
      </c>
      <c r="S338" s="196">
        <f t="shared" si="22"/>
        <v>0</v>
      </c>
    </row>
    <row r="339" spans="1:19" ht="22.5" customHeight="1" hidden="1">
      <c r="A339" s="95"/>
      <c r="B339" s="94"/>
      <c r="C339" s="93"/>
      <c r="D339" s="97"/>
      <c r="E339" s="111"/>
      <c r="F339" s="111"/>
      <c r="G339" s="85"/>
      <c r="H339" s="17" t="s">
        <v>444</v>
      </c>
      <c r="I339" s="26">
        <v>27</v>
      </c>
      <c r="J339" s="6">
        <v>5</v>
      </c>
      <c r="K339" s="15">
        <v>2</v>
      </c>
      <c r="L339" s="91" t="s">
        <v>749</v>
      </c>
      <c r="M339" s="92" t="s">
        <v>343</v>
      </c>
      <c r="N339" s="92" t="s">
        <v>820</v>
      </c>
      <c r="O339" s="92" t="s">
        <v>577</v>
      </c>
      <c r="P339" s="5">
        <v>240</v>
      </c>
      <c r="Q339" s="196">
        <f>17883.5-17883.5</f>
        <v>0</v>
      </c>
      <c r="R339" s="196">
        <f>'приложение 6'!R214</f>
        <v>0</v>
      </c>
      <c r="S339" s="196">
        <f>17883.5-17883.5</f>
        <v>0</v>
      </c>
    </row>
    <row r="340" spans="1:19" ht="42" customHeight="1">
      <c r="A340" s="95"/>
      <c r="B340" s="94"/>
      <c r="C340" s="93"/>
      <c r="D340" s="97"/>
      <c r="E340" s="111"/>
      <c r="F340" s="111"/>
      <c r="G340" s="85"/>
      <c r="H340" s="10" t="s">
        <v>51</v>
      </c>
      <c r="I340" s="5">
        <v>27</v>
      </c>
      <c r="J340" s="6">
        <v>5</v>
      </c>
      <c r="K340" s="15">
        <v>2</v>
      </c>
      <c r="L340" s="91" t="s">
        <v>533</v>
      </c>
      <c r="M340" s="92" t="s">
        <v>343</v>
      </c>
      <c r="N340" s="92" t="s">
        <v>353</v>
      </c>
      <c r="O340" s="92" t="s">
        <v>388</v>
      </c>
      <c r="P340" s="5"/>
      <c r="Q340" s="196">
        <f>Q341</f>
        <v>2228.7</v>
      </c>
      <c r="R340" s="196">
        <f aca="true" t="shared" si="23" ref="R340:S342">R341</f>
        <v>0</v>
      </c>
      <c r="S340" s="196">
        <f t="shared" si="23"/>
        <v>0</v>
      </c>
    </row>
    <row r="341" spans="1:19" ht="40.5" customHeight="1">
      <c r="A341" s="95"/>
      <c r="B341" s="94"/>
      <c r="C341" s="93"/>
      <c r="D341" s="97"/>
      <c r="E341" s="111"/>
      <c r="F341" s="111"/>
      <c r="G341" s="85"/>
      <c r="H341" s="4" t="s">
        <v>52</v>
      </c>
      <c r="I341" s="26">
        <v>27</v>
      </c>
      <c r="J341" s="6">
        <v>5</v>
      </c>
      <c r="K341" s="15">
        <v>2</v>
      </c>
      <c r="L341" s="91" t="s">
        <v>533</v>
      </c>
      <c r="M341" s="92" t="s">
        <v>343</v>
      </c>
      <c r="N341" s="92" t="s">
        <v>344</v>
      </c>
      <c r="O341" s="92" t="s">
        <v>388</v>
      </c>
      <c r="P341" s="5"/>
      <c r="Q341" s="196">
        <f>Q342+Q344</f>
        <v>2228.7</v>
      </c>
      <c r="R341" s="196">
        <f t="shared" si="23"/>
        <v>0</v>
      </c>
      <c r="S341" s="196">
        <f t="shared" si="23"/>
        <v>0</v>
      </c>
    </row>
    <row r="342" spans="1:19" ht="21" customHeight="1">
      <c r="A342" s="95"/>
      <c r="B342" s="94"/>
      <c r="C342" s="93"/>
      <c r="D342" s="97"/>
      <c r="E342" s="111"/>
      <c r="F342" s="111"/>
      <c r="G342" s="85"/>
      <c r="H342" s="17" t="s">
        <v>831</v>
      </c>
      <c r="I342" s="26">
        <v>27</v>
      </c>
      <c r="J342" s="6">
        <v>5</v>
      </c>
      <c r="K342" s="15">
        <v>2</v>
      </c>
      <c r="L342" s="91" t="s">
        <v>533</v>
      </c>
      <c r="M342" s="92" t="s">
        <v>343</v>
      </c>
      <c r="N342" s="92" t="s">
        <v>344</v>
      </c>
      <c r="O342" s="92" t="s">
        <v>462</v>
      </c>
      <c r="P342" s="5"/>
      <c r="Q342" s="196">
        <f>Q343</f>
        <v>880</v>
      </c>
      <c r="R342" s="196">
        <f t="shared" si="23"/>
        <v>0</v>
      </c>
      <c r="S342" s="196">
        <f t="shared" si="23"/>
        <v>0</v>
      </c>
    </row>
    <row r="343" spans="1:19" ht="21" customHeight="1">
      <c r="A343" s="95"/>
      <c r="B343" s="94"/>
      <c r="C343" s="93"/>
      <c r="D343" s="97"/>
      <c r="E343" s="111"/>
      <c r="F343" s="111"/>
      <c r="G343" s="85"/>
      <c r="H343" s="17" t="str">
        <f>'приложение 6'!H218</f>
        <v>Иные закупки товаров, работ и услуг для обеспечения государственных (муниципальных) нужд</v>
      </c>
      <c r="I343" s="26">
        <v>27</v>
      </c>
      <c r="J343" s="6">
        <v>5</v>
      </c>
      <c r="K343" s="15">
        <v>2</v>
      </c>
      <c r="L343" s="91" t="s">
        <v>533</v>
      </c>
      <c r="M343" s="92" t="s">
        <v>343</v>
      </c>
      <c r="N343" s="92" t="s">
        <v>344</v>
      </c>
      <c r="O343" s="92" t="s">
        <v>462</v>
      </c>
      <c r="P343" s="5">
        <v>240</v>
      </c>
      <c r="Q343" s="196">
        <f>'приложение 6'!Q218</f>
        <v>880</v>
      </c>
      <c r="R343" s="196">
        <v>0</v>
      </c>
      <c r="S343" s="196">
        <v>0</v>
      </c>
    </row>
    <row r="344" spans="1:19" ht="21" customHeight="1">
      <c r="A344" s="95"/>
      <c r="B344" s="94"/>
      <c r="C344" s="93"/>
      <c r="D344" s="97"/>
      <c r="E344" s="111"/>
      <c r="F344" s="111"/>
      <c r="G344" s="85"/>
      <c r="H344" s="17" t="str">
        <f>'приложение 6'!H219</f>
        <v>Подготовка объектов теплоэнергетики, находящихся в муниципальной собственности, к работе в осенне-зимний период</v>
      </c>
      <c r="I344" s="26">
        <f>'приложение 6'!I219</f>
        <v>27</v>
      </c>
      <c r="J344" s="6">
        <f>'приложение 6'!J219</f>
        <v>5</v>
      </c>
      <c r="K344" s="15">
        <f>'приложение 6'!K219</f>
        <v>2</v>
      </c>
      <c r="L344" s="91" t="str">
        <f>'приложение 6'!L219</f>
        <v>50</v>
      </c>
      <c r="M344" s="92" t="str">
        <f>'приложение 6'!M219</f>
        <v>0</v>
      </c>
      <c r="N344" s="92" t="str">
        <f>'приложение 6'!N219</f>
        <v>01</v>
      </c>
      <c r="O344" s="92" t="str">
        <f>'приложение 6'!O219</f>
        <v>S3150</v>
      </c>
      <c r="P344" s="5" t="s">
        <v>389</v>
      </c>
      <c r="Q344" s="196">
        <f>'приложение 6'!Q219</f>
        <v>1348.7</v>
      </c>
      <c r="R344" s="196">
        <f>'приложение 6'!R219</f>
        <v>0</v>
      </c>
      <c r="S344" s="196">
        <f>'приложение 6'!S219</f>
        <v>0</v>
      </c>
    </row>
    <row r="345" spans="1:19" ht="21" customHeight="1">
      <c r="A345" s="95"/>
      <c r="B345" s="94"/>
      <c r="C345" s="93"/>
      <c r="D345" s="97"/>
      <c r="E345" s="111"/>
      <c r="F345" s="111"/>
      <c r="G345" s="85"/>
      <c r="H345" s="17" t="str">
        <f>'приложение 6'!H220</f>
        <v>Иные закупки товаров, работ и услуг для обеспечения государственных (муниципальных) нужд</v>
      </c>
      <c r="I345" s="26">
        <f>'приложение 6'!I220</f>
        <v>27</v>
      </c>
      <c r="J345" s="6">
        <f>'приложение 6'!J220</f>
        <v>5</v>
      </c>
      <c r="K345" s="15">
        <f>'приложение 6'!K220</f>
        <v>2</v>
      </c>
      <c r="L345" s="91" t="str">
        <f>'приложение 6'!L220</f>
        <v>50</v>
      </c>
      <c r="M345" s="92" t="str">
        <f>'приложение 6'!M220</f>
        <v>0</v>
      </c>
      <c r="N345" s="92" t="str">
        <f>'приложение 6'!N220</f>
        <v>01</v>
      </c>
      <c r="O345" s="92" t="str">
        <f>'приложение 6'!O220</f>
        <v>S3150</v>
      </c>
      <c r="P345" s="5">
        <f>'приложение 6'!P220</f>
        <v>240</v>
      </c>
      <c r="Q345" s="196">
        <f>'приложение 6'!Q220</f>
        <v>1348.7</v>
      </c>
      <c r="R345" s="196">
        <f>'приложение 6'!R220</f>
        <v>0</v>
      </c>
      <c r="S345" s="196">
        <f>'приложение 6'!S220</f>
        <v>0</v>
      </c>
    </row>
    <row r="346" spans="1:19" s="170" customFormat="1" ht="26.25" customHeight="1">
      <c r="A346" s="135"/>
      <c r="B346" s="136"/>
      <c r="C346" s="135"/>
      <c r="D346" s="143"/>
      <c r="E346" s="144"/>
      <c r="F346" s="144"/>
      <c r="G346" s="129"/>
      <c r="H346" s="266" t="s">
        <v>38</v>
      </c>
      <c r="I346" s="217">
        <v>27</v>
      </c>
      <c r="J346" s="141">
        <v>5</v>
      </c>
      <c r="K346" s="132">
        <v>3</v>
      </c>
      <c r="L346" s="133"/>
      <c r="M346" s="134"/>
      <c r="N346" s="134"/>
      <c r="O346" s="134"/>
      <c r="P346" s="139"/>
      <c r="Q346" s="197">
        <f>Q351</f>
        <v>296.6</v>
      </c>
      <c r="R346" s="197">
        <f>R351+R347+R355</f>
        <v>5296.6</v>
      </c>
      <c r="S346" s="197">
        <f>S355</f>
        <v>324.8</v>
      </c>
    </row>
    <row r="347" spans="1:19" ht="26.25" customHeight="1">
      <c r="A347" s="93"/>
      <c r="B347" s="94"/>
      <c r="C347" s="93"/>
      <c r="D347" s="97"/>
      <c r="E347" s="111"/>
      <c r="F347" s="111"/>
      <c r="G347" s="85"/>
      <c r="H347" s="17" t="str">
        <f>'приложение 6'!H222</f>
        <v>Муниципальная программа развития туризма в Белозерском муниципальном районе  «Белозерск – Былинный город» на 2021-2025 годы</v>
      </c>
      <c r="I347" s="24">
        <f>'приложение 6'!I222</f>
        <v>27</v>
      </c>
      <c r="J347" s="6">
        <f>'приложение 6'!J222</f>
        <v>5</v>
      </c>
      <c r="K347" s="15">
        <f>'приложение 6'!K222</f>
        <v>3</v>
      </c>
      <c r="L347" s="91" t="str">
        <f>'приложение 6'!L222</f>
        <v>31</v>
      </c>
      <c r="M347" s="92" t="str">
        <f>'приложение 6'!M222</f>
        <v>0</v>
      </c>
      <c r="N347" s="92" t="str">
        <f>'приложение 6'!N222</f>
        <v>00</v>
      </c>
      <c r="O347" s="92" t="str">
        <f>'приложение 6'!O222</f>
        <v>00000</v>
      </c>
      <c r="P347" s="5" t="s">
        <v>389</v>
      </c>
      <c r="Q347" s="196">
        <f>'приложение 6'!Q222</f>
        <v>0</v>
      </c>
      <c r="R347" s="196">
        <f>'приложение 6'!R222</f>
        <v>5000</v>
      </c>
      <c r="S347" s="196">
        <f>'приложение 6'!S222</f>
        <v>0</v>
      </c>
    </row>
    <row r="348" spans="1:19" ht="26.25" customHeight="1">
      <c r="A348" s="93"/>
      <c r="B348" s="94"/>
      <c r="C348" s="93"/>
      <c r="D348" s="97"/>
      <c r="E348" s="111"/>
      <c r="F348" s="111"/>
      <c r="G348" s="85"/>
      <c r="H348" s="17" t="str">
        <f>'приложение 6'!H223</f>
        <v>Основное мероприятие "Сохранение и популяризация объектов культурного наследия"</v>
      </c>
      <c r="I348" s="24">
        <f>'приложение 6'!I223</f>
        <v>27</v>
      </c>
      <c r="J348" s="6">
        <f>'приложение 6'!J223</f>
        <v>5</v>
      </c>
      <c r="K348" s="15">
        <f>'приложение 6'!K223</f>
        <v>3</v>
      </c>
      <c r="L348" s="91" t="str">
        <f>'приложение 6'!L223</f>
        <v>31</v>
      </c>
      <c r="M348" s="92" t="str">
        <f>'приложение 6'!M223</f>
        <v>0</v>
      </c>
      <c r="N348" s="92" t="str">
        <f>'приложение 6'!N223</f>
        <v>03</v>
      </c>
      <c r="O348" s="92" t="str">
        <f>'приложение 6'!O223</f>
        <v>00000</v>
      </c>
      <c r="P348" s="5" t="s">
        <v>389</v>
      </c>
      <c r="Q348" s="196">
        <f>'приложение 6'!Q223</f>
        <v>0</v>
      </c>
      <c r="R348" s="196">
        <f>'приложение 6'!R223</f>
        <v>5000</v>
      </c>
      <c r="S348" s="196">
        <f>'приложение 6'!S223</f>
        <v>0</v>
      </c>
    </row>
    <row r="349" spans="1:19" ht="26.25" customHeight="1">
      <c r="A349" s="93"/>
      <c r="B349" s="94"/>
      <c r="C349" s="93"/>
      <c r="D349" s="97"/>
      <c r="E349" s="111"/>
      <c r="F349" s="111"/>
      <c r="G349" s="85"/>
      <c r="H349" s="17" t="str">
        <f>'приложение 6'!H224</f>
        <v>Обустройство и восстановление воинских захоронений</v>
      </c>
      <c r="I349" s="24">
        <f>'приложение 6'!I224</f>
        <v>27</v>
      </c>
      <c r="J349" s="6">
        <f>'приложение 6'!J224</f>
        <v>5</v>
      </c>
      <c r="K349" s="15">
        <f>'приложение 6'!K224</f>
        <v>3</v>
      </c>
      <c r="L349" s="91" t="str">
        <f>'приложение 6'!L224</f>
        <v>31</v>
      </c>
      <c r="M349" s="92" t="str">
        <f>'приложение 6'!M224</f>
        <v>0</v>
      </c>
      <c r="N349" s="92" t="str">
        <f>'приложение 6'!N224</f>
        <v>03</v>
      </c>
      <c r="O349" s="92" t="str">
        <f>'приложение 6'!O224</f>
        <v>L2990</v>
      </c>
      <c r="P349" s="5" t="s">
        <v>389</v>
      </c>
      <c r="Q349" s="196">
        <f>'приложение 6'!Q224</f>
        <v>0</v>
      </c>
      <c r="R349" s="196">
        <f>'приложение 6'!R224</f>
        <v>5000</v>
      </c>
      <c r="S349" s="196">
        <f>'приложение 6'!S224</f>
        <v>0</v>
      </c>
    </row>
    <row r="350" spans="1:19" ht="26.25" customHeight="1">
      <c r="A350" s="93"/>
      <c r="B350" s="94"/>
      <c r="C350" s="93"/>
      <c r="D350" s="97"/>
      <c r="E350" s="111"/>
      <c r="F350" s="111"/>
      <c r="G350" s="85"/>
      <c r="H350" s="17" t="str">
        <f>'приложение 6'!H225</f>
        <v>Иные закупки товаров, работ и услуг для обеспечения государственных (муниципальных) нужд</v>
      </c>
      <c r="I350" s="24">
        <f>'приложение 6'!I225</f>
        <v>27</v>
      </c>
      <c r="J350" s="6">
        <f>'приложение 6'!J225</f>
        <v>5</v>
      </c>
      <c r="K350" s="15">
        <f>'приложение 6'!K225</f>
        <v>3</v>
      </c>
      <c r="L350" s="91" t="str">
        <f>'приложение 6'!L225</f>
        <v>31</v>
      </c>
      <c r="M350" s="92" t="str">
        <f>'приложение 6'!M225</f>
        <v>0</v>
      </c>
      <c r="N350" s="92" t="str">
        <f>'приложение 6'!N225</f>
        <v>03</v>
      </c>
      <c r="O350" s="92" t="str">
        <f>'приложение 6'!O225</f>
        <v>L2990</v>
      </c>
      <c r="P350" s="5">
        <f>'приложение 6'!P225</f>
        <v>240</v>
      </c>
      <c r="Q350" s="196">
        <f>'приложение 6'!Q225</f>
        <v>0</v>
      </c>
      <c r="R350" s="196">
        <f>'приложение 6'!R225</f>
        <v>5000</v>
      </c>
      <c r="S350" s="196">
        <f>'приложение 6'!S225</f>
        <v>0</v>
      </c>
    </row>
    <row r="351" spans="1:19" ht="34.5" customHeight="1">
      <c r="A351" s="93"/>
      <c r="B351" s="94"/>
      <c r="C351" s="93"/>
      <c r="D351" s="97"/>
      <c r="E351" s="111"/>
      <c r="F351" s="111"/>
      <c r="G351" s="85"/>
      <c r="H351" s="17" t="s">
        <v>511</v>
      </c>
      <c r="I351" s="5">
        <v>27</v>
      </c>
      <c r="J351" s="6">
        <v>5</v>
      </c>
      <c r="K351" s="15">
        <v>3</v>
      </c>
      <c r="L351" s="91" t="s">
        <v>509</v>
      </c>
      <c r="M351" s="92" t="s">
        <v>343</v>
      </c>
      <c r="N351" s="92" t="s">
        <v>353</v>
      </c>
      <c r="O351" s="92" t="s">
        <v>388</v>
      </c>
      <c r="P351" s="5"/>
      <c r="Q351" s="196">
        <f>Q352</f>
        <v>296.6</v>
      </c>
      <c r="R351" s="196">
        <f>R352</f>
        <v>0</v>
      </c>
      <c r="S351" s="196">
        <f>S352</f>
        <v>0</v>
      </c>
    </row>
    <row r="352" spans="1:19" ht="31.5" customHeight="1">
      <c r="A352" s="93"/>
      <c r="B352" s="94"/>
      <c r="C352" s="93"/>
      <c r="D352" s="97"/>
      <c r="E352" s="111"/>
      <c r="F352" s="111"/>
      <c r="G352" s="85"/>
      <c r="H352" s="122" t="s">
        <v>673</v>
      </c>
      <c r="I352" s="5">
        <v>27</v>
      </c>
      <c r="J352" s="6">
        <v>5</v>
      </c>
      <c r="K352" s="15">
        <v>3</v>
      </c>
      <c r="L352" s="91" t="s">
        <v>509</v>
      </c>
      <c r="M352" s="92" t="s">
        <v>343</v>
      </c>
      <c r="N352" s="92" t="s">
        <v>520</v>
      </c>
      <c r="O352" s="92" t="s">
        <v>388</v>
      </c>
      <c r="P352" s="5"/>
      <c r="Q352" s="196">
        <f aca="true" t="shared" si="24" ref="Q352:S353">Q353</f>
        <v>296.6</v>
      </c>
      <c r="R352" s="196">
        <f t="shared" si="24"/>
        <v>0</v>
      </c>
      <c r="S352" s="196">
        <f t="shared" si="24"/>
        <v>0</v>
      </c>
    </row>
    <row r="353" spans="1:19" ht="33" customHeight="1">
      <c r="A353" s="93"/>
      <c r="B353" s="94"/>
      <c r="C353" s="93"/>
      <c r="D353" s="97"/>
      <c r="E353" s="111"/>
      <c r="F353" s="111"/>
      <c r="G353" s="85"/>
      <c r="H353" s="17" t="s">
        <v>510</v>
      </c>
      <c r="I353" s="5">
        <v>27</v>
      </c>
      <c r="J353" s="6">
        <v>5</v>
      </c>
      <c r="K353" s="15">
        <v>3</v>
      </c>
      <c r="L353" s="91" t="s">
        <v>509</v>
      </c>
      <c r="M353" s="92" t="s">
        <v>343</v>
      </c>
      <c r="N353" s="92" t="s">
        <v>520</v>
      </c>
      <c r="O353" s="92" t="s">
        <v>521</v>
      </c>
      <c r="P353" s="5"/>
      <c r="Q353" s="196">
        <f t="shared" si="24"/>
        <v>296.6</v>
      </c>
      <c r="R353" s="196">
        <f t="shared" si="24"/>
        <v>0</v>
      </c>
      <c r="S353" s="196">
        <f t="shared" si="24"/>
        <v>0</v>
      </c>
    </row>
    <row r="354" spans="1:19" ht="27" customHeight="1">
      <c r="A354" s="93"/>
      <c r="B354" s="94"/>
      <c r="C354" s="93"/>
      <c r="D354" s="97"/>
      <c r="E354" s="111"/>
      <c r="F354" s="111"/>
      <c r="G354" s="85"/>
      <c r="H354" s="17" t="s">
        <v>444</v>
      </c>
      <c r="I354" s="5">
        <v>27</v>
      </c>
      <c r="J354" s="6">
        <v>5</v>
      </c>
      <c r="K354" s="15">
        <v>3</v>
      </c>
      <c r="L354" s="91" t="s">
        <v>509</v>
      </c>
      <c r="M354" s="92" t="s">
        <v>343</v>
      </c>
      <c r="N354" s="92" t="s">
        <v>520</v>
      </c>
      <c r="O354" s="92" t="s">
        <v>521</v>
      </c>
      <c r="P354" s="5">
        <v>240</v>
      </c>
      <c r="Q354" s="196">
        <f>'приложение 6'!Q229</f>
        <v>296.6</v>
      </c>
      <c r="R354" s="196">
        <f>'приложение 6'!R229</f>
        <v>0</v>
      </c>
      <c r="S354" s="196">
        <f>'приложение 6'!S229</f>
        <v>0</v>
      </c>
    </row>
    <row r="355" spans="1:19" ht="34.5" customHeight="1">
      <c r="A355" s="93"/>
      <c r="B355" s="94"/>
      <c r="C355" s="93"/>
      <c r="D355" s="97"/>
      <c r="E355" s="111"/>
      <c r="F355" s="111"/>
      <c r="G355" s="85"/>
      <c r="H355" s="17" t="s">
        <v>619</v>
      </c>
      <c r="I355" s="5">
        <v>27</v>
      </c>
      <c r="J355" s="6">
        <v>5</v>
      </c>
      <c r="K355" s="15">
        <v>3</v>
      </c>
      <c r="L355" s="91" t="s">
        <v>618</v>
      </c>
      <c r="M355" s="92" t="s">
        <v>343</v>
      </c>
      <c r="N355" s="92" t="s">
        <v>353</v>
      </c>
      <c r="O355" s="92" t="s">
        <v>388</v>
      </c>
      <c r="P355" s="5"/>
      <c r="Q355" s="196">
        <f>Q356</f>
        <v>0</v>
      </c>
      <c r="R355" s="196">
        <f>R356</f>
        <v>296.6</v>
      </c>
      <c r="S355" s="196">
        <f>S356</f>
        <v>324.8</v>
      </c>
    </row>
    <row r="356" spans="1:19" ht="31.5" customHeight="1">
      <c r="A356" s="93"/>
      <c r="B356" s="94"/>
      <c r="C356" s="93"/>
      <c r="D356" s="97"/>
      <c r="E356" s="111"/>
      <c r="F356" s="111"/>
      <c r="G356" s="85"/>
      <c r="H356" s="122" t="s">
        <v>673</v>
      </c>
      <c r="I356" s="5">
        <v>27</v>
      </c>
      <c r="J356" s="6">
        <v>5</v>
      </c>
      <c r="K356" s="15">
        <v>3</v>
      </c>
      <c r="L356" s="91" t="s">
        <v>618</v>
      </c>
      <c r="M356" s="92" t="s">
        <v>343</v>
      </c>
      <c r="N356" s="92" t="s">
        <v>520</v>
      </c>
      <c r="O356" s="92" t="s">
        <v>388</v>
      </c>
      <c r="P356" s="5"/>
      <c r="Q356" s="196">
        <f aca="true" t="shared" si="25" ref="Q356:S357">Q357</f>
        <v>0</v>
      </c>
      <c r="R356" s="196">
        <f t="shared" si="25"/>
        <v>296.6</v>
      </c>
      <c r="S356" s="196">
        <f t="shared" si="25"/>
        <v>324.8</v>
      </c>
    </row>
    <row r="357" spans="1:19" ht="33" customHeight="1">
      <c r="A357" s="93"/>
      <c r="B357" s="94"/>
      <c r="C357" s="93"/>
      <c r="D357" s="97"/>
      <c r="E357" s="111"/>
      <c r="F357" s="111"/>
      <c r="G357" s="85"/>
      <c r="H357" s="17" t="s">
        <v>510</v>
      </c>
      <c r="I357" s="5">
        <v>27</v>
      </c>
      <c r="J357" s="6">
        <v>5</v>
      </c>
      <c r="K357" s="15">
        <v>3</v>
      </c>
      <c r="L357" s="91" t="s">
        <v>618</v>
      </c>
      <c r="M357" s="92" t="s">
        <v>343</v>
      </c>
      <c r="N357" s="92" t="s">
        <v>520</v>
      </c>
      <c r="O357" s="92" t="s">
        <v>521</v>
      </c>
      <c r="P357" s="5"/>
      <c r="Q357" s="196">
        <f t="shared" si="25"/>
        <v>0</v>
      </c>
      <c r="R357" s="196">
        <f t="shared" si="25"/>
        <v>296.6</v>
      </c>
      <c r="S357" s="196">
        <f t="shared" si="25"/>
        <v>324.8</v>
      </c>
    </row>
    <row r="358" spans="1:19" ht="27" customHeight="1">
      <c r="A358" s="93"/>
      <c r="B358" s="94"/>
      <c r="C358" s="93"/>
      <c r="D358" s="97"/>
      <c r="E358" s="111"/>
      <c r="F358" s="111"/>
      <c r="G358" s="85"/>
      <c r="H358" s="17" t="s">
        <v>444</v>
      </c>
      <c r="I358" s="5">
        <v>27</v>
      </c>
      <c r="J358" s="6">
        <v>5</v>
      </c>
      <c r="K358" s="15">
        <v>3</v>
      </c>
      <c r="L358" s="91" t="s">
        <v>618</v>
      </c>
      <c r="M358" s="92" t="s">
        <v>343</v>
      </c>
      <c r="N358" s="92" t="s">
        <v>520</v>
      </c>
      <c r="O358" s="92" t="s">
        <v>521</v>
      </c>
      <c r="P358" s="5">
        <v>240</v>
      </c>
      <c r="Q358" s="196">
        <f>'приложение 6'!Q233</f>
        <v>0</v>
      </c>
      <c r="R358" s="196">
        <f>'приложение 6'!R233</f>
        <v>296.6</v>
      </c>
      <c r="S358" s="196">
        <f>'приложение 6'!S233</f>
        <v>324.8</v>
      </c>
    </row>
    <row r="359" spans="1:19" s="170" customFormat="1" ht="24.75" customHeight="1">
      <c r="A359" s="135"/>
      <c r="B359" s="136"/>
      <c r="C359" s="135"/>
      <c r="D359" s="143"/>
      <c r="E359" s="144"/>
      <c r="F359" s="144"/>
      <c r="G359" s="129"/>
      <c r="H359" s="218" t="s">
        <v>392</v>
      </c>
      <c r="I359" s="219">
        <v>27</v>
      </c>
      <c r="J359" s="141">
        <v>5</v>
      </c>
      <c r="K359" s="132">
        <v>5</v>
      </c>
      <c r="L359" s="133"/>
      <c r="M359" s="134"/>
      <c r="N359" s="134"/>
      <c r="O359" s="134"/>
      <c r="P359" s="139"/>
      <c r="Q359" s="197">
        <f>Q364+Q360</f>
        <v>4690.9</v>
      </c>
      <c r="R359" s="197">
        <f>R364</f>
        <v>363.9</v>
      </c>
      <c r="S359" s="197">
        <f>S364</f>
        <v>363.9</v>
      </c>
    </row>
    <row r="360" spans="1:19" s="170" customFormat="1" ht="31.5" hidden="1">
      <c r="A360" s="135"/>
      <c r="B360" s="136"/>
      <c r="C360" s="135"/>
      <c r="D360" s="143"/>
      <c r="E360" s="144"/>
      <c r="F360" s="144"/>
      <c r="G360" s="129"/>
      <c r="H360" s="112" t="str">
        <f>'приложение 6'!H235</f>
        <v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360" s="26">
        <f>'приложение 6'!I235</f>
        <v>27</v>
      </c>
      <c r="J360" s="6">
        <f>'приложение 6'!J235</f>
        <v>5</v>
      </c>
      <c r="K360" s="15">
        <f>'приложение 6'!K235</f>
        <v>5</v>
      </c>
      <c r="L360" s="91" t="str">
        <f>'приложение 6'!L235</f>
        <v>47</v>
      </c>
      <c r="M360" s="92" t="str">
        <f>'приложение 6'!M235</f>
        <v>0</v>
      </c>
      <c r="N360" s="92" t="str">
        <f>'приложение 6'!N235</f>
        <v>00</v>
      </c>
      <c r="O360" s="92" t="str">
        <f>'приложение 6'!O235</f>
        <v>00000</v>
      </c>
      <c r="P360" s="5" t="s">
        <v>389</v>
      </c>
      <c r="Q360" s="196">
        <f>'приложение 6'!Q235</f>
        <v>0</v>
      </c>
      <c r="R360" s="196">
        <f>'приложение 6'!R235</f>
        <v>0</v>
      </c>
      <c r="S360" s="196">
        <f>'приложение 6'!S235</f>
        <v>0</v>
      </c>
    </row>
    <row r="361" spans="1:19" s="170" customFormat="1" ht="24.75" customHeight="1" hidden="1">
      <c r="A361" s="135"/>
      <c r="B361" s="136"/>
      <c r="C361" s="135"/>
      <c r="D361" s="143"/>
      <c r="E361" s="144"/>
      <c r="F361" s="144"/>
      <c r="G361" s="129"/>
      <c r="H361" s="112" t="str">
        <f>'приложение 6'!H236</f>
        <v>Основное мероприятие "Приобретение дорожно-строительной техники"</v>
      </c>
      <c r="I361" s="26">
        <f>'приложение 6'!I236</f>
        <v>27</v>
      </c>
      <c r="J361" s="6">
        <f>'приложение 6'!J236</f>
        <v>5</v>
      </c>
      <c r="K361" s="15">
        <f>'приложение 6'!K236</f>
        <v>5</v>
      </c>
      <c r="L361" s="91" t="str">
        <f>'приложение 6'!L236</f>
        <v>47</v>
      </c>
      <c r="M361" s="92" t="str">
        <f>'приложение 6'!M236</f>
        <v>0</v>
      </c>
      <c r="N361" s="92" t="str">
        <f>'приложение 6'!N236</f>
        <v>07</v>
      </c>
      <c r="O361" s="92" t="str">
        <f>'приложение 6'!O236</f>
        <v>00000</v>
      </c>
      <c r="P361" s="5" t="s">
        <v>389</v>
      </c>
      <c r="Q361" s="196">
        <f>'приложение 6'!Q236</f>
        <v>0</v>
      </c>
      <c r="R361" s="196">
        <f>'приложение 6'!R236</f>
        <v>0</v>
      </c>
      <c r="S361" s="196">
        <f>'приложение 6'!S236</f>
        <v>0</v>
      </c>
    </row>
    <row r="362" spans="1:19" s="170" customFormat="1" ht="24.75" customHeight="1" hidden="1">
      <c r="A362" s="135"/>
      <c r="B362" s="136"/>
      <c r="C362" s="135"/>
      <c r="D362" s="143"/>
      <c r="E362" s="144"/>
      <c r="F362" s="144"/>
      <c r="G362" s="129"/>
      <c r="H362" s="112" t="str">
        <f>'приложение 6'!H237</f>
        <v>Приобретение дорожно-строительной техники</v>
      </c>
      <c r="I362" s="26">
        <f>'приложение 6'!I237</f>
        <v>27</v>
      </c>
      <c r="J362" s="6">
        <f>'приложение 6'!J237</f>
        <v>5</v>
      </c>
      <c r="K362" s="15">
        <f>'приложение 6'!K237</f>
        <v>5</v>
      </c>
      <c r="L362" s="91" t="str">
        <f>'приложение 6'!L237</f>
        <v>47</v>
      </c>
      <c r="M362" s="92" t="str">
        <f>'приложение 6'!M237</f>
        <v>0</v>
      </c>
      <c r="N362" s="92" t="str">
        <f>'приложение 6'!N237</f>
        <v>07</v>
      </c>
      <c r="O362" s="92" t="str">
        <f>'приложение 6'!O237</f>
        <v>03170</v>
      </c>
      <c r="P362" s="5" t="s">
        <v>389</v>
      </c>
      <c r="Q362" s="196">
        <f>'приложение 6'!Q237</f>
        <v>0</v>
      </c>
      <c r="R362" s="196">
        <f>'приложение 6'!R237</f>
        <v>0</v>
      </c>
      <c r="S362" s="196">
        <f>'приложение 6'!S237</f>
        <v>0</v>
      </c>
    </row>
    <row r="363" spans="1:19" s="170" customFormat="1" ht="24.75" customHeight="1" hidden="1">
      <c r="A363" s="135"/>
      <c r="B363" s="136"/>
      <c r="C363" s="135"/>
      <c r="D363" s="143"/>
      <c r="E363" s="144"/>
      <c r="F363" s="144"/>
      <c r="G363" s="129"/>
      <c r="H363" s="112" t="str">
        <f>'приложение 6'!H238</f>
        <v>Иные закупки товаров, работ и услуг для обеспечения государственных (муниципальных) нужд</v>
      </c>
      <c r="I363" s="26">
        <f>'приложение 6'!I238</f>
        <v>27</v>
      </c>
      <c r="J363" s="6">
        <f>'приложение 6'!J238</f>
        <v>5</v>
      </c>
      <c r="K363" s="15">
        <f>'приложение 6'!K238</f>
        <v>5</v>
      </c>
      <c r="L363" s="91" t="str">
        <f>'приложение 6'!L238</f>
        <v>47</v>
      </c>
      <c r="M363" s="92" t="str">
        <f>'приложение 6'!M238</f>
        <v>0</v>
      </c>
      <c r="N363" s="92" t="str">
        <f>'приложение 6'!N238</f>
        <v>07</v>
      </c>
      <c r="O363" s="92" t="str">
        <f>'приложение 6'!O238</f>
        <v>03170</v>
      </c>
      <c r="P363" s="5">
        <f>'приложение 6'!P238</f>
        <v>240</v>
      </c>
      <c r="Q363" s="196">
        <f>'приложение 6'!Q238</f>
        <v>0</v>
      </c>
      <c r="R363" s="196">
        <f>'приложение 6'!R238</f>
        <v>0</v>
      </c>
      <c r="S363" s="196">
        <f>'приложение 6'!S238</f>
        <v>0</v>
      </c>
    </row>
    <row r="364" spans="1:19" s="170" customFormat="1" ht="35.25" customHeight="1">
      <c r="A364" s="135"/>
      <c r="B364" s="136"/>
      <c r="C364" s="135"/>
      <c r="D364" s="143"/>
      <c r="E364" s="144"/>
      <c r="F364" s="144"/>
      <c r="G364" s="129"/>
      <c r="H364" s="10" t="s">
        <v>51</v>
      </c>
      <c r="I364" s="5">
        <v>27</v>
      </c>
      <c r="J364" s="6">
        <v>5</v>
      </c>
      <c r="K364" s="15">
        <v>5</v>
      </c>
      <c r="L364" s="91" t="s">
        <v>533</v>
      </c>
      <c r="M364" s="92" t="s">
        <v>343</v>
      </c>
      <c r="N364" s="92" t="s">
        <v>353</v>
      </c>
      <c r="O364" s="92" t="s">
        <v>388</v>
      </c>
      <c r="P364" s="139"/>
      <c r="Q364" s="196">
        <f>Q365</f>
        <v>4690.9</v>
      </c>
      <c r="R364" s="196">
        <f>R365</f>
        <v>363.9</v>
      </c>
      <c r="S364" s="196">
        <f>S365</f>
        <v>363.9</v>
      </c>
    </row>
    <row r="365" spans="1:19" s="170" customFormat="1" ht="32.25" customHeight="1">
      <c r="A365" s="135"/>
      <c r="B365" s="136"/>
      <c r="C365" s="135"/>
      <c r="D365" s="143"/>
      <c r="E365" s="144"/>
      <c r="F365" s="144"/>
      <c r="G365" s="129"/>
      <c r="H365" s="10" t="s">
        <v>52</v>
      </c>
      <c r="I365" s="5">
        <v>27</v>
      </c>
      <c r="J365" s="6">
        <v>5</v>
      </c>
      <c r="K365" s="15">
        <v>5</v>
      </c>
      <c r="L365" s="91" t="s">
        <v>533</v>
      </c>
      <c r="M365" s="92" t="s">
        <v>343</v>
      </c>
      <c r="N365" s="92" t="s">
        <v>344</v>
      </c>
      <c r="O365" s="92" t="s">
        <v>388</v>
      </c>
      <c r="P365" s="139"/>
      <c r="Q365" s="196">
        <f>Q366+Q369+Q372</f>
        <v>4690.9</v>
      </c>
      <c r="R365" s="196">
        <f>R366+R369+R372</f>
        <v>363.9</v>
      </c>
      <c r="S365" s="196">
        <f>S366+S369+S372</f>
        <v>363.9</v>
      </c>
    </row>
    <row r="366" spans="1:19" ht="48" customHeight="1">
      <c r="A366" s="95"/>
      <c r="B366" s="94"/>
      <c r="C366" s="93"/>
      <c r="D366" s="97"/>
      <c r="E366" s="111"/>
      <c r="F366" s="111"/>
      <c r="G366" s="85"/>
      <c r="H366" s="112" t="s">
        <v>24</v>
      </c>
      <c r="I366" s="7">
        <v>27</v>
      </c>
      <c r="J366" s="18">
        <v>5</v>
      </c>
      <c r="K366" s="15">
        <v>5</v>
      </c>
      <c r="L366" s="91" t="s">
        <v>533</v>
      </c>
      <c r="M366" s="92" t="s">
        <v>343</v>
      </c>
      <c r="N366" s="92" t="s">
        <v>344</v>
      </c>
      <c r="O366" s="92" t="s">
        <v>398</v>
      </c>
      <c r="P366" s="5"/>
      <c r="Q366" s="196">
        <f>Q367+Q368</f>
        <v>1429.5</v>
      </c>
      <c r="R366" s="196">
        <f>R368</f>
        <v>0</v>
      </c>
      <c r="S366" s="196">
        <f>S368</f>
        <v>0</v>
      </c>
    </row>
    <row r="367" spans="1:19" ht="32.25" customHeight="1">
      <c r="A367" s="95"/>
      <c r="B367" s="94"/>
      <c r="C367" s="93"/>
      <c r="D367" s="97"/>
      <c r="E367" s="111"/>
      <c r="F367" s="111"/>
      <c r="G367" s="85"/>
      <c r="H367" s="112" t="str">
        <f>'приложение 6'!H242</f>
        <v>Иные закупки товаров, работ и услуг для обеспечения государственных (муниципальных) нужд</v>
      </c>
      <c r="I367" s="7">
        <f>'приложение 6'!I242</f>
        <v>27</v>
      </c>
      <c r="J367" s="18">
        <f>'приложение 6'!J242</f>
        <v>5</v>
      </c>
      <c r="K367" s="15">
        <f>'приложение 6'!K242</f>
        <v>5</v>
      </c>
      <c r="L367" s="91" t="str">
        <f>'приложение 6'!L242</f>
        <v>50</v>
      </c>
      <c r="M367" s="92" t="str">
        <f>'приложение 6'!M242</f>
        <v>0</v>
      </c>
      <c r="N367" s="92" t="str">
        <f>'приложение 6'!N242</f>
        <v>01</v>
      </c>
      <c r="O367" s="92" t="str">
        <f>'приложение 6'!O242</f>
        <v>90010</v>
      </c>
      <c r="P367" s="5">
        <f>'приложение 6'!P242</f>
        <v>240</v>
      </c>
      <c r="Q367" s="196">
        <f>'приложение 6'!Q242</f>
        <v>11.2</v>
      </c>
      <c r="R367" s="196">
        <f>'приложение 6'!R242</f>
        <v>0</v>
      </c>
      <c r="S367" s="196">
        <f>'приложение 6'!S242</f>
        <v>0</v>
      </c>
    </row>
    <row r="368" spans="1:19" ht="26.25" customHeight="1">
      <c r="A368" s="95"/>
      <c r="B368" s="94"/>
      <c r="C368" s="93"/>
      <c r="D368" s="97"/>
      <c r="E368" s="111"/>
      <c r="F368" s="111"/>
      <c r="G368" s="85"/>
      <c r="H368" s="112" t="s">
        <v>393</v>
      </c>
      <c r="I368" s="7">
        <v>27</v>
      </c>
      <c r="J368" s="18">
        <v>5</v>
      </c>
      <c r="K368" s="15">
        <v>5</v>
      </c>
      <c r="L368" s="91" t="s">
        <v>533</v>
      </c>
      <c r="M368" s="92" t="s">
        <v>343</v>
      </c>
      <c r="N368" s="92" t="s">
        <v>344</v>
      </c>
      <c r="O368" s="92" t="s">
        <v>398</v>
      </c>
      <c r="P368" s="5">
        <v>540</v>
      </c>
      <c r="Q368" s="194">
        <f>'приложение 6'!Q243</f>
        <v>1418.3</v>
      </c>
      <c r="R368" s="194">
        <v>0</v>
      </c>
      <c r="S368" s="194">
        <v>0</v>
      </c>
    </row>
    <row r="369" spans="1:19" ht="39" customHeight="1">
      <c r="A369" s="95"/>
      <c r="B369" s="94"/>
      <c r="C369" s="93"/>
      <c r="D369" s="97"/>
      <c r="E369" s="111"/>
      <c r="F369" s="111"/>
      <c r="G369" s="85"/>
      <c r="H369" s="112" t="s">
        <v>26</v>
      </c>
      <c r="I369" s="7">
        <v>27</v>
      </c>
      <c r="J369" s="6">
        <v>5</v>
      </c>
      <c r="K369" s="15">
        <v>5</v>
      </c>
      <c r="L369" s="91" t="s">
        <v>533</v>
      </c>
      <c r="M369" s="92" t="s">
        <v>343</v>
      </c>
      <c r="N369" s="92" t="s">
        <v>344</v>
      </c>
      <c r="O369" s="92" t="s">
        <v>25</v>
      </c>
      <c r="P369" s="5"/>
      <c r="Q369" s="196">
        <f>Q371+Q370</f>
        <v>2897.5</v>
      </c>
      <c r="R369" s="196">
        <f>R371+R370</f>
        <v>0</v>
      </c>
      <c r="S369" s="196">
        <f>S371+S370</f>
        <v>0</v>
      </c>
    </row>
    <row r="370" spans="1:19" ht="39" customHeight="1" hidden="1">
      <c r="A370" s="95"/>
      <c r="B370" s="94"/>
      <c r="C370" s="93"/>
      <c r="D370" s="97"/>
      <c r="E370" s="111"/>
      <c r="F370" s="111"/>
      <c r="G370" s="85"/>
      <c r="H370" s="17" t="s">
        <v>444</v>
      </c>
      <c r="I370" s="7">
        <v>27</v>
      </c>
      <c r="J370" s="6">
        <v>5</v>
      </c>
      <c r="K370" s="15">
        <v>5</v>
      </c>
      <c r="L370" s="91" t="s">
        <v>533</v>
      </c>
      <c r="M370" s="92" t="s">
        <v>343</v>
      </c>
      <c r="N370" s="92" t="s">
        <v>344</v>
      </c>
      <c r="O370" s="92" t="s">
        <v>25</v>
      </c>
      <c r="P370" s="5">
        <v>240</v>
      </c>
      <c r="Q370" s="196">
        <f>'приложение 6'!Q245</f>
        <v>0</v>
      </c>
      <c r="R370" s="196">
        <v>0</v>
      </c>
      <c r="S370" s="196">
        <v>0</v>
      </c>
    </row>
    <row r="371" spans="1:19" ht="26.25" customHeight="1">
      <c r="A371" s="95"/>
      <c r="B371" s="94"/>
      <c r="C371" s="93"/>
      <c r="D371" s="97"/>
      <c r="E371" s="111"/>
      <c r="F371" s="111"/>
      <c r="G371" s="85"/>
      <c r="H371" s="112" t="s">
        <v>393</v>
      </c>
      <c r="I371" s="7">
        <v>27</v>
      </c>
      <c r="J371" s="6">
        <v>5</v>
      </c>
      <c r="K371" s="15">
        <v>5</v>
      </c>
      <c r="L371" s="91" t="s">
        <v>533</v>
      </c>
      <c r="M371" s="92" t="s">
        <v>343</v>
      </c>
      <c r="N371" s="92" t="s">
        <v>344</v>
      </c>
      <c r="O371" s="92" t="s">
        <v>25</v>
      </c>
      <c r="P371" s="5">
        <v>540</v>
      </c>
      <c r="Q371" s="194">
        <f>'приложение 6'!Q246</f>
        <v>2897.5</v>
      </c>
      <c r="R371" s="194">
        <v>0</v>
      </c>
      <c r="S371" s="194">
        <v>0</v>
      </c>
    </row>
    <row r="372" spans="1:19" ht="28.5" customHeight="1">
      <c r="A372" s="95"/>
      <c r="B372" s="94"/>
      <c r="C372" s="93"/>
      <c r="D372" s="97"/>
      <c r="E372" s="111"/>
      <c r="F372" s="111"/>
      <c r="G372" s="85"/>
      <c r="H372" s="4" t="s">
        <v>27</v>
      </c>
      <c r="I372" s="7">
        <v>27</v>
      </c>
      <c r="J372" s="6">
        <v>5</v>
      </c>
      <c r="K372" s="15">
        <v>5</v>
      </c>
      <c r="L372" s="91" t="s">
        <v>533</v>
      </c>
      <c r="M372" s="92" t="s">
        <v>343</v>
      </c>
      <c r="N372" s="92" t="s">
        <v>344</v>
      </c>
      <c r="O372" s="92" t="s">
        <v>110</v>
      </c>
      <c r="P372" s="5"/>
      <c r="Q372" s="196">
        <f>Q373</f>
        <v>363.9</v>
      </c>
      <c r="R372" s="196">
        <f>R373</f>
        <v>363.9</v>
      </c>
      <c r="S372" s="196">
        <f>S373</f>
        <v>363.9</v>
      </c>
    </row>
    <row r="373" spans="1:19" ht="28.5" customHeight="1">
      <c r="A373" s="95"/>
      <c r="B373" s="94"/>
      <c r="C373" s="93"/>
      <c r="D373" s="97"/>
      <c r="E373" s="111"/>
      <c r="F373" s="111"/>
      <c r="G373" s="85"/>
      <c r="H373" s="113" t="s">
        <v>444</v>
      </c>
      <c r="I373" s="5">
        <v>27</v>
      </c>
      <c r="J373" s="6">
        <v>5</v>
      </c>
      <c r="K373" s="15">
        <v>5</v>
      </c>
      <c r="L373" s="91" t="s">
        <v>533</v>
      </c>
      <c r="M373" s="92" t="s">
        <v>343</v>
      </c>
      <c r="N373" s="92" t="s">
        <v>344</v>
      </c>
      <c r="O373" s="92" t="s">
        <v>110</v>
      </c>
      <c r="P373" s="5">
        <v>240</v>
      </c>
      <c r="Q373" s="196">
        <f>'приложение 6'!Q248</f>
        <v>363.9</v>
      </c>
      <c r="R373" s="196">
        <f>'приложение 6'!R248</f>
        <v>363.9</v>
      </c>
      <c r="S373" s="196">
        <f>'приложение 6'!S248</f>
        <v>363.9</v>
      </c>
    </row>
    <row r="374" spans="1:19" s="170" customFormat="1" ht="24" customHeight="1">
      <c r="A374" s="135"/>
      <c r="B374" s="136"/>
      <c r="C374" s="146"/>
      <c r="D374" s="143"/>
      <c r="E374" s="147"/>
      <c r="F374" s="147"/>
      <c r="G374" s="148">
        <v>611</v>
      </c>
      <c r="H374" s="142" t="s">
        <v>332</v>
      </c>
      <c r="I374" s="145">
        <v>27</v>
      </c>
      <c r="J374" s="141">
        <v>6</v>
      </c>
      <c r="K374" s="132"/>
      <c r="L374" s="133"/>
      <c r="M374" s="134"/>
      <c r="N374" s="134"/>
      <c r="O374" s="134"/>
      <c r="P374" s="139"/>
      <c r="Q374" s="197">
        <f>Q375+Q380</f>
        <v>9480.4</v>
      </c>
      <c r="R374" s="197">
        <f>R375+R380</f>
        <v>570.4</v>
      </c>
      <c r="S374" s="197">
        <f>S375+S380</f>
        <v>1070.2</v>
      </c>
    </row>
    <row r="375" spans="1:19" s="170" customFormat="1" ht="24" customHeight="1">
      <c r="A375" s="135"/>
      <c r="B375" s="136"/>
      <c r="C375" s="146"/>
      <c r="D375" s="143"/>
      <c r="E375" s="147"/>
      <c r="F375" s="147"/>
      <c r="G375" s="148"/>
      <c r="H375" s="142" t="s">
        <v>331</v>
      </c>
      <c r="I375" s="145">
        <v>27</v>
      </c>
      <c r="J375" s="141">
        <v>6</v>
      </c>
      <c r="K375" s="132">
        <v>3</v>
      </c>
      <c r="L375" s="133"/>
      <c r="M375" s="134"/>
      <c r="N375" s="134"/>
      <c r="O375" s="134"/>
      <c r="P375" s="139"/>
      <c r="Q375" s="197">
        <f aca="true" t="shared" si="26" ref="Q375:S378">Q376</f>
        <v>10.4</v>
      </c>
      <c r="R375" s="197">
        <f t="shared" si="26"/>
        <v>10.4</v>
      </c>
      <c r="S375" s="197">
        <f t="shared" si="26"/>
        <v>10.4</v>
      </c>
    </row>
    <row r="376" spans="1:19" ht="38.25" customHeight="1">
      <c r="A376" s="93"/>
      <c r="B376" s="94"/>
      <c r="C376" s="99"/>
      <c r="D376" s="97"/>
      <c r="E376" s="109"/>
      <c r="F376" s="109"/>
      <c r="G376" s="101"/>
      <c r="H376" s="10" t="s">
        <v>51</v>
      </c>
      <c r="I376" s="5">
        <v>27</v>
      </c>
      <c r="J376" s="6">
        <v>6</v>
      </c>
      <c r="K376" s="15">
        <v>3</v>
      </c>
      <c r="L376" s="91" t="s">
        <v>533</v>
      </c>
      <c r="M376" s="92" t="s">
        <v>343</v>
      </c>
      <c r="N376" s="92" t="s">
        <v>353</v>
      </c>
      <c r="O376" s="92" t="s">
        <v>388</v>
      </c>
      <c r="P376" s="5"/>
      <c r="Q376" s="196">
        <f t="shared" si="26"/>
        <v>10.4</v>
      </c>
      <c r="R376" s="196">
        <f t="shared" si="26"/>
        <v>10.4</v>
      </c>
      <c r="S376" s="196">
        <f t="shared" si="26"/>
        <v>10.4</v>
      </c>
    </row>
    <row r="377" spans="1:19" ht="33.75" customHeight="1">
      <c r="A377" s="93"/>
      <c r="B377" s="94"/>
      <c r="C377" s="99"/>
      <c r="D377" s="97"/>
      <c r="E377" s="109"/>
      <c r="F377" s="109"/>
      <c r="G377" s="101"/>
      <c r="H377" s="10" t="s">
        <v>53</v>
      </c>
      <c r="I377" s="5">
        <v>27</v>
      </c>
      <c r="J377" s="6">
        <v>6</v>
      </c>
      <c r="K377" s="15">
        <v>3</v>
      </c>
      <c r="L377" s="91" t="s">
        <v>533</v>
      </c>
      <c r="M377" s="92" t="s">
        <v>343</v>
      </c>
      <c r="N377" s="92" t="s">
        <v>361</v>
      </c>
      <c r="O377" s="92" t="s">
        <v>388</v>
      </c>
      <c r="P377" s="5"/>
      <c r="Q377" s="196">
        <f t="shared" si="26"/>
        <v>10.4</v>
      </c>
      <c r="R377" s="196">
        <f t="shared" si="26"/>
        <v>10.4</v>
      </c>
      <c r="S377" s="196">
        <f t="shared" si="26"/>
        <v>10.4</v>
      </c>
    </row>
    <row r="378" spans="1:19" ht="48" customHeight="1">
      <c r="A378" s="93"/>
      <c r="B378" s="94"/>
      <c r="C378" s="99"/>
      <c r="D378" s="97"/>
      <c r="E378" s="109"/>
      <c r="F378" s="109"/>
      <c r="G378" s="101"/>
      <c r="H378" s="4" t="s">
        <v>490</v>
      </c>
      <c r="I378" s="5">
        <v>27</v>
      </c>
      <c r="J378" s="6">
        <v>6</v>
      </c>
      <c r="K378" s="15">
        <v>3</v>
      </c>
      <c r="L378" s="91" t="s">
        <v>533</v>
      </c>
      <c r="M378" s="92" t="s">
        <v>343</v>
      </c>
      <c r="N378" s="92" t="s">
        <v>361</v>
      </c>
      <c r="O378" s="92" t="s">
        <v>489</v>
      </c>
      <c r="P378" s="5"/>
      <c r="Q378" s="196">
        <f t="shared" si="26"/>
        <v>10.4</v>
      </c>
      <c r="R378" s="196">
        <f t="shared" si="26"/>
        <v>10.4</v>
      </c>
      <c r="S378" s="196">
        <f t="shared" si="26"/>
        <v>10.4</v>
      </c>
    </row>
    <row r="379" spans="1:19" ht="24" customHeight="1">
      <c r="A379" s="93"/>
      <c r="B379" s="94"/>
      <c r="C379" s="99"/>
      <c r="D379" s="97"/>
      <c r="E379" s="109"/>
      <c r="F379" s="109"/>
      <c r="G379" s="101"/>
      <c r="H379" s="4" t="s">
        <v>444</v>
      </c>
      <c r="I379" s="5">
        <v>27</v>
      </c>
      <c r="J379" s="6">
        <v>6</v>
      </c>
      <c r="K379" s="15">
        <v>3</v>
      </c>
      <c r="L379" s="91" t="s">
        <v>533</v>
      </c>
      <c r="M379" s="92" t="s">
        <v>343</v>
      </c>
      <c r="N379" s="92" t="s">
        <v>361</v>
      </c>
      <c r="O379" s="92" t="s">
        <v>489</v>
      </c>
      <c r="P379" s="5">
        <v>240</v>
      </c>
      <c r="Q379" s="196">
        <f>'приложение 6'!Q254</f>
        <v>10.4</v>
      </c>
      <c r="R379" s="196">
        <f>'приложение 6'!R254</f>
        <v>10.4</v>
      </c>
      <c r="S379" s="196">
        <f>'приложение 6'!S254</f>
        <v>10.4</v>
      </c>
    </row>
    <row r="380" spans="1:19" s="170" customFormat="1" ht="24.75" customHeight="1">
      <c r="A380" s="135"/>
      <c r="B380" s="136"/>
      <c r="C380" s="146"/>
      <c r="D380" s="143"/>
      <c r="E380" s="147"/>
      <c r="F380" s="147"/>
      <c r="G380" s="148">
        <v>621</v>
      </c>
      <c r="H380" s="142" t="s">
        <v>330</v>
      </c>
      <c r="I380" s="139">
        <v>27</v>
      </c>
      <c r="J380" s="141">
        <v>6</v>
      </c>
      <c r="K380" s="132">
        <v>5</v>
      </c>
      <c r="L380" s="133"/>
      <c r="M380" s="134"/>
      <c r="N380" s="134"/>
      <c r="O380" s="134"/>
      <c r="P380" s="139"/>
      <c r="Q380" s="197">
        <f>Q391+Q381+Q387</f>
        <v>9470</v>
      </c>
      <c r="R380" s="197">
        <f>R391+R381</f>
        <v>560</v>
      </c>
      <c r="S380" s="197">
        <f>S391+S381</f>
        <v>1059.8</v>
      </c>
    </row>
    <row r="381" spans="1:19" ht="35.25" customHeight="1">
      <c r="A381" s="95"/>
      <c r="B381" s="94"/>
      <c r="C381" s="99"/>
      <c r="D381" s="105"/>
      <c r="E381" s="100"/>
      <c r="F381" s="100"/>
      <c r="G381" s="101">
        <v>622</v>
      </c>
      <c r="H381" s="17" t="s">
        <v>750</v>
      </c>
      <c r="I381" s="5">
        <v>27</v>
      </c>
      <c r="J381" s="6">
        <v>6</v>
      </c>
      <c r="K381" s="15">
        <v>5</v>
      </c>
      <c r="L381" s="91" t="s">
        <v>749</v>
      </c>
      <c r="M381" s="92" t="s">
        <v>343</v>
      </c>
      <c r="N381" s="92" t="s">
        <v>353</v>
      </c>
      <c r="O381" s="92" t="s">
        <v>388</v>
      </c>
      <c r="P381" s="5"/>
      <c r="Q381" s="196">
        <f>Q382+Q385</f>
        <v>9410</v>
      </c>
      <c r="R381" s="196">
        <f aca="true" t="shared" si="27" ref="R381:S383">R382</f>
        <v>500</v>
      </c>
      <c r="S381" s="196">
        <f t="shared" si="27"/>
        <v>1000</v>
      </c>
    </row>
    <row r="382" spans="1:19" ht="33.75" customHeight="1">
      <c r="A382" s="95"/>
      <c r="B382" s="94"/>
      <c r="C382" s="102"/>
      <c r="D382" s="103"/>
      <c r="E382" s="100"/>
      <c r="F382" s="100"/>
      <c r="G382" s="101"/>
      <c r="H382" s="112" t="s">
        <v>70</v>
      </c>
      <c r="I382" s="5">
        <v>27</v>
      </c>
      <c r="J382" s="6">
        <v>6</v>
      </c>
      <c r="K382" s="15">
        <v>5</v>
      </c>
      <c r="L382" s="91" t="s">
        <v>749</v>
      </c>
      <c r="M382" s="92" t="s">
        <v>343</v>
      </c>
      <c r="N382" s="92" t="s">
        <v>361</v>
      </c>
      <c r="O382" s="92" t="s">
        <v>388</v>
      </c>
      <c r="P382" s="5"/>
      <c r="Q382" s="196">
        <f>Q383</f>
        <v>500</v>
      </c>
      <c r="R382" s="196">
        <f>R383+R385</f>
        <v>500</v>
      </c>
      <c r="S382" s="196">
        <f t="shared" si="27"/>
        <v>1000</v>
      </c>
    </row>
    <row r="383" spans="1:19" ht="24.75" customHeight="1">
      <c r="A383" s="95"/>
      <c r="B383" s="94"/>
      <c r="C383" s="102"/>
      <c r="D383" s="103"/>
      <c r="E383" s="100"/>
      <c r="F383" s="100"/>
      <c r="G383" s="101"/>
      <c r="H383" s="112" t="s">
        <v>29</v>
      </c>
      <c r="I383" s="5">
        <v>27</v>
      </c>
      <c r="J383" s="6">
        <v>6</v>
      </c>
      <c r="K383" s="15">
        <v>5</v>
      </c>
      <c r="L383" s="91" t="s">
        <v>749</v>
      </c>
      <c r="M383" s="92" t="s">
        <v>343</v>
      </c>
      <c r="N383" s="92" t="s">
        <v>361</v>
      </c>
      <c r="O383" s="92" t="s">
        <v>28</v>
      </c>
      <c r="P383" s="5"/>
      <c r="Q383" s="196">
        <f>Q384</f>
        <v>500</v>
      </c>
      <c r="R383" s="196">
        <f t="shared" si="27"/>
        <v>500</v>
      </c>
      <c r="S383" s="196">
        <f t="shared" si="27"/>
        <v>1000</v>
      </c>
    </row>
    <row r="384" spans="1:19" ht="33.75" customHeight="1">
      <c r="A384" s="95"/>
      <c r="B384" s="94"/>
      <c r="C384" s="102"/>
      <c r="D384" s="103"/>
      <c r="E384" s="100"/>
      <c r="F384" s="100"/>
      <c r="G384" s="101"/>
      <c r="H384" s="112" t="s">
        <v>444</v>
      </c>
      <c r="I384" s="5">
        <v>27</v>
      </c>
      <c r="J384" s="6">
        <v>6</v>
      </c>
      <c r="K384" s="15">
        <v>5</v>
      </c>
      <c r="L384" s="91" t="s">
        <v>749</v>
      </c>
      <c r="M384" s="92" t="s">
        <v>343</v>
      </c>
      <c r="N384" s="92" t="s">
        <v>361</v>
      </c>
      <c r="O384" s="92" t="s">
        <v>28</v>
      </c>
      <c r="P384" s="5">
        <v>240</v>
      </c>
      <c r="Q384" s="196">
        <f>'приложение 6'!Q259</f>
        <v>500</v>
      </c>
      <c r="R384" s="196">
        <f>'приложение 6'!R259</f>
        <v>500</v>
      </c>
      <c r="S384" s="196">
        <f>'приложение 6'!S259</f>
        <v>1000</v>
      </c>
    </row>
    <row r="385" spans="1:19" ht="33.75" customHeight="1">
      <c r="A385" s="95"/>
      <c r="B385" s="94"/>
      <c r="C385" s="102"/>
      <c r="D385" s="103"/>
      <c r="E385" s="100"/>
      <c r="F385" s="100"/>
      <c r="G385" s="101"/>
      <c r="H385" s="112" t="s">
        <v>812</v>
      </c>
      <c r="I385" s="5"/>
      <c r="J385" s="6">
        <v>6</v>
      </c>
      <c r="K385" s="15">
        <v>5</v>
      </c>
      <c r="L385" s="91" t="s">
        <v>749</v>
      </c>
      <c r="M385" s="92" t="s">
        <v>343</v>
      </c>
      <c r="N385" s="92" t="s">
        <v>361</v>
      </c>
      <c r="O385" s="92" t="s">
        <v>811</v>
      </c>
      <c r="P385" s="5"/>
      <c r="Q385" s="196">
        <f>Q386</f>
        <v>8910</v>
      </c>
      <c r="R385" s="196">
        <f>R386</f>
        <v>0</v>
      </c>
      <c r="S385" s="196">
        <f>S386</f>
        <v>0</v>
      </c>
    </row>
    <row r="386" spans="1:19" ht="33.75" customHeight="1">
      <c r="A386" s="95"/>
      <c r="B386" s="94"/>
      <c r="C386" s="102"/>
      <c r="D386" s="103"/>
      <c r="E386" s="100"/>
      <c r="F386" s="100"/>
      <c r="G386" s="101"/>
      <c r="H386" s="112" t="s">
        <v>444</v>
      </c>
      <c r="I386" s="5"/>
      <c r="J386" s="6">
        <v>6</v>
      </c>
      <c r="K386" s="15">
        <v>5</v>
      </c>
      <c r="L386" s="91" t="s">
        <v>749</v>
      </c>
      <c r="M386" s="92" t="s">
        <v>343</v>
      </c>
      <c r="N386" s="92" t="s">
        <v>361</v>
      </c>
      <c r="O386" s="92" t="s">
        <v>811</v>
      </c>
      <c r="P386" s="5">
        <v>240</v>
      </c>
      <c r="Q386" s="196">
        <f>'приложение 6'!Q261</f>
        <v>8910</v>
      </c>
      <c r="R386" s="196">
        <f>'приложение 6'!R261</f>
        <v>0</v>
      </c>
      <c r="S386" s="196">
        <v>0</v>
      </c>
    </row>
    <row r="387" spans="1:19" ht="33.75" customHeight="1" hidden="1">
      <c r="A387" s="95"/>
      <c r="B387" s="94"/>
      <c r="C387" s="102"/>
      <c r="D387" s="103"/>
      <c r="E387" s="100"/>
      <c r="F387" s="100"/>
      <c r="G387" s="101"/>
      <c r="H387" s="112" t="str">
        <f>'приложение 6'!H262</f>
        <v>Муниципальная программа «Молодежь Белозерья» на 2020-2025 годы</v>
      </c>
      <c r="I387" s="5">
        <f>'приложение 6'!I262</f>
        <v>27</v>
      </c>
      <c r="J387" s="6">
        <f>'приложение 6'!J262</f>
        <v>6</v>
      </c>
      <c r="K387" s="15">
        <f>'приложение 6'!K262</f>
        <v>5</v>
      </c>
      <c r="L387" s="91" t="str">
        <f>'приложение 6'!L262</f>
        <v>36</v>
      </c>
      <c r="M387" s="92" t="str">
        <f>'приложение 6'!M262</f>
        <v>0</v>
      </c>
      <c r="N387" s="92" t="str">
        <f>'приложение 6'!N262</f>
        <v>00</v>
      </c>
      <c r="O387" s="92" t="str">
        <f>'приложение 6'!O262</f>
        <v>00000</v>
      </c>
      <c r="P387" s="5" t="s">
        <v>389</v>
      </c>
      <c r="Q387" s="196">
        <f>'приложение 6'!Q262</f>
        <v>0</v>
      </c>
      <c r="R387" s="196">
        <f>'приложение 6'!R262</f>
        <v>0</v>
      </c>
      <c r="S387" s="196">
        <f>'приложение 6'!S262</f>
        <v>0</v>
      </c>
    </row>
    <row r="388" spans="1:19" ht="33.75" customHeight="1" hidden="1">
      <c r="A388" s="95"/>
      <c r="B388" s="94"/>
      <c r="C388" s="102"/>
      <c r="D388" s="103"/>
      <c r="E388" s="100"/>
      <c r="F388" s="100"/>
      <c r="G388" s="101"/>
      <c r="H388" s="112" t="str">
        <f>'приложение 6'!H263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88" s="5">
        <f>'приложение 6'!I263</f>
        <v>27</v>
      </c>
      <c r="J388" s="6">
        <f>'приложение 6'!J263</f>
        <v>6</v>
      </c>
      <c r="K388" s="15">
        <f>'приложение 6'!K263</f>
        <v>5</v>
      </c>
      <c r="L388" s="91" t="str">
        <f>'приложение 6'!L263</f>
        <v>36</v>
      </c>
      <c r="M388" s="92" t="str">
        <f>'приложение 6'!M263</f>
        <v>0</v>
      </c>
      <c r="N388" s="92" t="str">
        <f>'приложение 6'!N263</f>
        <v>01</v>
      </c>
      <c r="O388" s="92" t="str">
        <f>'приложение 6'!O263</f>
        <v>00000</v>
      </c>
      <c r="P388" s="5" t="s">
        <v>389</v>
      </c>
      <c r="Q388" s="196">
        <f>'приложение 6'!Q263</f>
        <v>0</v>
      </c>
      <c r="R388" s="196">
        <f>'приложение 6'!R263</f>
        <v>0</v>
      </c>
      <c r="S388" s="196">
        <f>'приложение 6'!S263</f>
        <v>0</v>
      </c>
    </row>
    <row r="389" spans="1:19" ht="33.75" customHeight="1" hidden="1">
      <c r="A389" s="95"/>
      <c r="B389" s="94"/>
      <c r="C389" s="102"/>
      <c r="D389" s="103"/>
      <c r="E389" s="100"/>
      <c r="F389" s="100"/>
      <c r="G389" s="101"/>
      <c r="H389" s="112" t="str">
        <f>'приложение 6'!H264</f>
        <v>Учреждения культуры</v>
      </c>
      <c r="I389" s="5">
        <f>'приложение 6'!I264</f>
        <v>27</v>
      </c>
      <c r="J389" s="6">
        <f>'приложение 6'!J264</f>
        <v>6</v>
      </c>
      <c r="K389" s="15">
        <f>'приложение 6'!K264</f>
        <v>5</v>
      </c>
      <c r="L389" s="91" t="str">
        <f>'приложение 6'!L264</f>
        <v>36</v>
      </c>
      <c r="M389" s="92" t="str">
        <f>'приложение 6'!M264</f>
        <v>0</v>
      </c>
      <c r="N389" s="92" t="str">
        <f>'приложение 6'!N264</f>
        <v>01</v>
      </c>
      <c r="O389" s="92" t="str">
        <f>'приложение 6'!O264</f>
        <v>01590</v>
      </c>
      <c r="P389" s="5" t="s">
        <v>389</v>
      </c>
      <c r="Q389" s="196">
        <f>'приложение 6'!Q264</f>
        <v>0</v>
      </c>
      <c r="R389" s="196">
        <f>'приложение 6'!R264</f>
        <v>0</v>
      </c>
      <c r="S389" s="196">
        <f>'приложение 6'!S264</f>
        <v>0</v>
      </c>
    </row>
    <row r="390" spans="1:19" ht="33.75" customHeight="1" hidden="1">
      <c r="A390" s="95"/>
      <c r="B390" s="94"/>
      <c r="C390" s="102"/>
      <c r="D390" s="103"/>
      <c r="E390" s="100"/>
      <c r="F390" s="100"/>
      <c r="G390" s="101"/>
      <c r="H390" s="112" t="str">
        <f>'приложение 6'!H265</f>
        <v>Субсидии бюджетным учреждениям</v>
      </c>
      <c r="I390" s="5">
        <f>'приложение 6'!I265</f>
        <v>27</v>
      </c>
      <c r="J390" s="6">
        <f>'приложение 6'!J265</f>
        <v>6</v>
      </c>
      <c r="K390" s="15">
        <f>'приложение 6'!K265</f>
        <v>5</v>
      </c>
      <c r="L390" s="91" t="str">
        <f>'приложение 6'!L265</f>
        <v>36</v>
      </c>
      <c r="M390" s="92" t="str">
        <f>'приложение 6'!M265</f>
        <v>0</v>
      </c>
      <c r="N390" s="92" t="str">
        <f>'приложение 6'!N265</f>
        <v>01</v>
      </c>
      <c r="O390" s="92" t="str">
        <f>'приложение 6'!O265</f>
        <v>01590</v>
      </c>
      <c r="P390" s="5">
        <f>'приложение 6'!P265</f>
        <v>610</v>
      </c>
      <c r="Q390" s="196">
        <f>'приложение 6'!Q265</f>
        <v>0</v>
      </c>
      <c r="R390" s="196">
        <f>'приложение 6'!R265</f>
        <v>0</v>
      </c>
      <c r="S390" s="196">
        <f>'приложение 6'!S265</f>
        <v>0</v>
      </c>
    </row>
    <row r="391" spans="1:19" ht="39" customHeight="1">
      <c r="A391" s="93"/>
      <c r="B391" s="94"/>
      <c r="C391" s="99"/>
      <c r="D391" s="103"/>
      <c r="E391" s="100"/>
      <c r="F391" s="100"/>
      <c r="G391" s="101"/>
      <c r="H391" s="4" t="s">
        <v>51</v>
      </c>
      <c r="I391" s="5">
        <v>27</v>
      </c>
      <c r="J391" s="6">
        <v>6</v>
      </c>
      <c r="K391" s="15">
        <v>5</v>
      </c>
      <c r="L391" s="91" t="s">
        <v>533</v>
      </c>
      <c r="M391" s="92" t="s">
        <v>343</v>
      </c>
      <c r="N391" s="92" t="s">
        <v>353</v>
      </c>
      <c r="O391" s="92" t="s">
        <v>388</v>
      </c>
      <c r="P391" s="5"/>
      <c r="Q391" s="196">
        <f aca="true" t="shared" si="28" ref="Q391:S392">Q392</f>
        <v>60</v>
      </c>
      <c r="R391" s="196">
        <f t="shared" si="28"/>
        <v>60</v>
      </c>
      <c r="S391" s="196">
        <f t="shared" si="28"/>
        <v>59.8</v>
      </c>
    </row>
    <row r="392" spans="1:19" ht="24.75" customHeight="1">
      <c r="A392" s="93"/>
      <c r="B392" s="94"/>
      <c r="C392" s="99"/>
      <c r="D392" s="103"/>
      <c r="E392" s="100"/>
      <c r="F392" s="100"/>
      <c r="G392" s="101"/>
      <c r="H392" s="4" t="s">
        <v>53</v>
      </c>
      <c r="I392" s="5">
        <v>27</v>
      </c>
      <c r="J392" s="6">
        <v>6</v>
      </c>
      <c r="K392" s="15">
        <v>5</v>
      </c>
      <c r="L392" s="91" t="s">
        <v>533</v>
      </c>
      <c r="M392" s="92" t="s">
        <v>343</v>
      </c>
      <c r="N392" s="92" t="s">
        <v>361</v>
      </c>
      <c r="O392" s="92" t="s">
        <v>388</v>
      </c>
      <c r="P392" s="5"/>
      <c r="Q392" s="196">
        <f t="shared" si="28"/>
        <v>60</v>
      </c>
      <c r="R392" s="196">
        <f t="shared" si="28"/>
        <v>60</v>
      </c>
      <c r="S392" s="196">
        <f t="shared" si="28"/>
        <v>59.8</v>
      </c>
    </row>
    <row r="393" spans="1:19" ht="18.75" customHeight="1">
      <c r="A393" s="95"/>
      <c r="B393" s="94"/>
      <c r="C393" s="99"/>
      <c r="D393" s="103"/>
      <c r="E393" s="100"/>
      <c r="F393" s="100"/>
      <c r="G393" s="101"/>
      <c r="H393" s="164" t="s">
        <v>517</v>
      </c>
      <c r="I393" s="5">
        <v>27</v>
      </c>
      <c r="J393" s="6">
        <v>6</v>
      </c>
      <c r="K393" s="15">
        <v>5</v>
      </c>
      <c r="L393" s="91" t="s">
        <v>533</v>
      </c>
      <c r="M393" s="92" t="s">
        <v>343</v>
      </c>
      <c r="N393" s="92" t="s">
        <v>361</v>
      </c>
      <c r="O393" s="92" t="s">
        <v>516</v>
      </c>
      <c r="P393" s="5"/>
      <c r="Q393" s="196">
        <f>SUM(Q394:Q395)</f>
        <v>60</v>
      </c>
      <c r="R393" s="196">
        <f>SUM(R394:R395)</f>
        <v>60</v>
      </c>
      <c r="S393" s="196">
        <f>SUM(S394:S395)</f>
        <v>59.8</v>
      </c>
    </row>
    <row r="394" spans="1:19" ht="23.25" customHeight="1">
      <c r="A394" s="95"/>
      <c r="B394" s="94"/>
      <c r="C394" s="99"/>
      <c r="D394" s="103"/>
      <c r="E394" s="100"/>
      <c r="F394" s="100"/>
      <c r="G394" s="101"/>
      <c r="H394" s="4" t="s">
        <v>315</v>
      </c>
      <c r="I394" s="5">
        <v>27</v>
      </c>
      <c r="J394" s="6">
        <v>6</v>
      </c>
      <c r="K394" s="15">
        <v>5</v>
      </c>
      <c r="L394" s="91" t="s">
        <v>533</v>
      </c>
      <c r="M394" s="92" t="s">
        <v>343</v>
      </c>
      <c r="N394" s="92" t="s">
        <v>361</v>
      </c>
      <c r="O394" s="92" t="s">
        <v>516</v>
      </c>
      <c r="P394" s="5">
        <v>120</v>
      </c>
      <c r="Q394" s="196">
        <f>'приложение 6'!Q269</f>
        <v>60</v>
      </c>
      <c r="R394" s="196">
        <f>'приложение 6'!R269</f>
        <v>60</v>
      </c>
      <c r="S394" s="196">
        <f>'приложение 6'!S269</f>
        <v>59.8</v>
      </c>
    </row>
    <row r="395" spans="1:19" ht="23.25" customHeight="1" hidden="1">
      <c r="A395" s="95"/>
      <c r="B395" s="94"/>
      <c r="C395" s="99"/>
      <c r="D395" s="103"/>
      <c r="E395" s="100"/>
      <c r="F395" s="100"/>
      <c r="G395" s="101"/>
      <c r="H395" s="4" t="s">
        <v>444</v>
      </c>
      <c r="I395" s="5">
        <v>27</v>
      </c>
      <c r="J395" s="6">
        <v>6</v>
      </c>
      <c r="K395" s="15">
        <v>5</v>
      </c>
      <c r="L395" s="91" t="s">
        <v>533</v>
      </c>
      <c r="M395" s="92" t="s">
        <v>343</v>
      </c>
      <c r="N395" s="92" t="s">
        <v>361</v>
      </c>
      <c r="O395" s="92" t="s">
        <v>516</v>
      </c>
      <c r="P395" s="5">
        <v>240</v>
      </c>
      <c r="Q395" s="196">
        <f>'приложение 6'!Q270</f>
        <v>0</v>
      </c>
      <c r="R395" s="196">
        <f>'приложение 6'!R270</f>
        <v>0</v>
      </c>
      <c r="S395" s="196">
        <f>'приложение 6'!S270</f>
        <v>0</v>
      </c>
    </row>
    <row r="396" spans="1:19" s="170" customFormat="1" ht="26.25" customHeight="1">
      <c r="A396" s="135"/>
      <c r="B396" s="136"/>
      <c r="C396" s="150"/>
      <c r="D396" s="137"/>
      <c r="E396" s="138"/>
      <c r="F396" s="138"/>
      <c r="G396" s="148">
        <v>612</v>
      </c>
      <c r="H396" s="142" t="s">
        <v>327</v>
      </c>
      <c r="I396" s="139">
        <v>27</v>
      </c>
      <c r="J396" s="141">
        <v>7</v>
      </c>
      <c r="K396" s="132"/>
      <c r="L396" s="133"/>
      <c r="M396" s="134"/>
      <c r="N396" s="134"/>
      <c r="O396" s="134"/>
      <c r="P396" s="139"/>
      <c r="Q396" s="197">
        <f>Q397+Q419+Q469+Q489+Q504</f>
        <v>313649.60000000003</v>
      </c>
      <c r="R396" s="197">
        <f>R397+R419+R469+R489+R504</f>
        <v>313027.2</v>
      </c>
      <c r="S396" s="197">
        <f>S397+S419+S469+S489+S504</f>
        <v>316577.10000000003</v>
      </c>
    </row>
    <row r="397" spans="1:19" s="170" customFormat="1" ht="18.75" customHeight="1">
      <c r="A397" s="135"/>
      <c r="B397" s="136"/>
      <c r="C397" s="146"/>
      <c r="D397" s="143"/>
      <c r="E397" s="426">
        <v>5551700</v>
      </c>
      <c r="F397" s="426"/>
      <c r="G397" s="129">
        <v>314</v>
      </c>
      <c r="H397" s="130" t="s">
        <v>122</v>
      </c>
      <c r="I397" s="131">
        <v>663</v>
      </c>
      <c r="J397" s="132">
        <v>7</v>
      </c>
      <c r="K397" s="132">
        <v>1</v>
      </c>
      <c r="L397" s="133" t="s">
        <v>316</v>
      </c>
      <c r="M397" s="134" t="s">
        <v>316</v>
      </c>
      <c r="N397" s="134"/>
      <c r="O397" s="134" t="s">
        <v>316</v>
      </c>
      <c r="P397" s="131"/>
      <c r="Q397" s="193">
        <f>Q408+Q398</f>
        <v>85294.90000000001</v>
      </c>
      <c r="R397" s="193">
        <f>R408+R398</f>
        <v>85073.9</v>
      </c>
      <c r="S397" s="193">
        <f>S408+S398</f>
        <v>85223.9</v>
      </c>
    </row>
    <row r="398" spans="1:19" ht="33" customHeight="1">
      <c r="A398" s="95"/>
      <c r="B398" s="94"/>
      <c r="C398" s="99"/>
      <c r="D398" s="97"/>
      <c r="E398" s="100"/>
      <c r="F398" s="100"/>
      <c r="G398" s="85"/>
      <c r="H398" s="4" t="s">
        <v>823</v>
      </c>
      <c r="I398" s="9">
        <v>663</v>
      </c>
      <c r="J398" s="15">
        <v>7</v>
      </c>
      <c r="K398" s="15">
        <v>1</v>
      </c>
      <c r="L398" s="91" t="s">
        <v>432</v>
      </c>
      <c r="M398" s="92" t="s">
        <v>343</v>
      </c>
      <c r="N398" s="92" t="s">
        <v>353</v>
      </c>
      <c r="O398" s="92" t="s">
        <v>388</v>
      </c>
      <c r="P398" s="9"/>
      <c r="Q398" s="194">
        <f>Q399+Q402+Q405</f>
        <v>125.1</v>
      </c>
      <c r="R398" s="194">
        <f>R399+R402+R405</f>
        <v>145.9</v>
      </c>
      <c r="S398" s="194">
        <f>S399+S402+S405</f>
        <v>145.9</v>
      </c>
    </row>
    <row r="399" spans="1:19" ht="33" customHeight="1">
      <c r="A399" s="95"/>
      <c r="B399" s="94"/>
      <c r="C399" s="99"/>
      <c r="D399" s="97"/>
      <c r="E399" s="100"/>
      <c r="F399" s="100"/>
      <c r="G399" s="85"/>
      <c r="H399" s="4" t="s">
        <v>82</v>
      </c>
      <c r="I399" s="9">
        <v>663</v>
      </c>
      <c r="J399" s="15">
        <v>7</v>
      </c>
      <c r="K399" s="15">
        <v>1</v>
      </c>
      <c r="L399" s="91" t="s">
        <v>432</v>
      </c>
      <c r="M399" s="92" t="s">
        <v>343</v>
      </c>
      <c r="N399" s="92" t="s">
        <v>361</v>
      </c>
      <c r="O399" s="92" t="s">
        <v>388</v>
      </c>
      <c r="P399" s="9"/>
      <c r="Q399" s="194">
        <f aca="true" t="shared" si="29" ref="Q399:S400">Q400</f>
        <v>120</v>
      </c>
      <c r="R399" s="194">
        <f t="shared" si="29"/>
        <v>120</v>
      </c>
      <c r="S399" s="194">
        <f t="shared" si="29"/>
        <v>120</v>
      </c>
    </row>
    <row r="400" spans="1:19" ht="24" customHeight="1">
      <c r="A400" s="95"/>
      <c r="B400" s="94"/>
      <c r="C400" s="99"/>
      <c r="D400" s="97"/>
      <c r="E400" s="100"/>
      <c r="F400" s="100"/>
      <c r="G400" s="85"/>
      <c r="H400" s="4" t="s">
        <v>88</v>
      </c>
      <c r="I400" s="9">
        <v>663</v>
      </c>
      <c r="J400" s="15">
        <v>7</v>
      </c>
      <c r="K400" s="15">
        <v>1</v>
      </c>
      <c r="L400" s="91" t="s">
        <v>432</v>
      </c>
      <c r="M400" s="92" t="s">
        <v>343</v>
      </c>
      <c r="N400" s="92" t="s">
        <v>361</v>
      </c>
      <c r="O400" s="92" t="s">
        <v>79</v>
      </c>
      <c r="P400" s="9"/>
      <c r="Q400" s="194">
        <f t="shared" si="29"/>
        <v>120</v>
      </c>
      <c r="R400" s="194">
        <f t="shared" si="29"/>
        <v>120</v>
      </c>
      <c r="S400" s="194">
        <f t="shared" si="29"/>
        <v>120</v>
      </c>
    </row>
    <row r="401" spans="1:19" ht="24" customHeight="1">
      <c r="A401" s="95"/>
      <c r="B401" s="94"/>
      <c r="C401" s="99"/>
      <c r="D401" s="97"/>
      <c r="E401" s="100"/>
      <c r="F401" s="100"/>
      <c r="G401" s="85"/>
      <c r="H401" s="4" t="s">
        <v>446</v>
      </c>
      <c r="I401" s="9">
        <v>663</v>
      </c>
      <c r="J401" s="15">
        <v>7</v>
      </c>
      <c r="K401" s="15">
        <v>1</v>
      </c>
      <c r="L401" s="91" t="s">
        <v>432</v>
      </c>
      <c r="M401" s="92" t="s">
        <v>343</v>
      </c>
      <c r="N401" s="92" t="s">
        <v>361</v>
      </c>
      <c r="O401" s="92" t="s">
        <v>79</v>
      </c>
      <c r="P401" s="9">
        <v>610</v>
      </c>
      <c r="Q401" s="194">
        <f>'приложение 6'!Q548</f>
        <v>120</v>
      </c>
      <c r="R401" s="194">
        <f>'приложение 6'!R548</f>
        <v>120</v>
      </c>
      <c r="S401" s="194">
        <f>'приложение 6'!S548</f>
        <v>120</v>
      </c>
    </row>
    <row r="402" spans="1:19" ht="26.25" customHeight="1">
      <c r="A402" s="95"/>
      <c r="B402" s="94"/>
      <c r="C402" s="99"/>
      <c r="D402" s="97"/>
      <c r="E402" s="100"/>
      <c r="F402" s="100"/>
      <c r="G402" s="85"/>
      <c r="H402" s="187" t="s">
        <v>78</v>
      </c>
      <c r="I402" s="9">
        <v>663</v>
      </c>
      <c r="J402" s="15">
        <v>7</v>
      </c>
      <c r="K402" s="15">
        <v>1</v>
      </c>
      <c r="L402" s="91" t="s">
        <v>432</v>
      </c>
      <c r="M402" s="92" t="s">
        <v>343</v>
      </c>
      <c r="N402" s="92" t="s">
        <v>362</v>
      </c>
      <c r="O402" s="92" t="s">
        <v>388</v>
      </c>
      <c r="P402" s="9"/>
      <c r="Q402" s="194">
        <f aca="true" t="shared" si="30" ref="Q402:S403">Q403</f>
        <v>1</v>
      </c>
      <c r="R402" s="194">
        <f t="shared" si="30"/>
        <v>6.8</v>
      </c>
      <c r="S402" s="194">
        <f t="shared" si="30"/>
        <v>6.8</v>
      </c>
    </row>
    <row r="403" spans="1:19" ht="22.5" customHeight="1">
      <c r="A403" s="95"/>
      <c r="B403" s="94"/>
      <c r="C403" s="99"/>
      <c r="D403" s="97"/>
      <c r="E403" s="100"/>
      <c r="F403" s="100"/>
      <c r="G403" s="85"/>
      <c r="H403" s="17" t="s">
        <v>80</v>
      </c>
      <c r="I403" s="9">
        <v>663</v>
      </c>
      <c r="J403" s="15">
        <v>7</v>
      </c>
      <c r="K403" s="15">
        <v>1</v>
      </c>
      <c r="L403" s="91" t="s">
        <v>432</v>
      </c>
      <c r="M403" s="92" t="s">
        <v>343</v>
      </c>
      <c r="N403" s="92" t="s">
        <v>362</v>
      </c>
      <c r="O403" s="92" t="s">
        <v>79</v>
      </c>
      <c r="P403" s="9"/>
      <c r="Q403" s="194">
        <f t="shared" si="30"/>
        <v>1</v>
      </c>
      <c r="R403" s="194">
        <f t="shared" si="30"/>
        <v>6.8</v>
      </c>
      <c r="S403" s="194">
        <f t="shared" si="30"/>
        <v>6.8</v>
      </c>
    </row>
    <row r="404" spans="1:19" ht="22.5" customHeight="1">
      <c r="A404" s="95"/>
      <c r="B404" s="94"/>
      <c r="C404" s="99"/>
      <c r="D404" s="97"/>
      <c r="E404" s="100"/>
      <c r="F404" s="100"/>
      <c r="G404" s="85"/>
      <c r="H404" s="17" t="s">
        <v>446</v>
      </c>
      <c r="I404" s="9">
        <v>663</v>
      </c>
      <c r="J404" s="15">
        <v>7</v>
      </c>
      <c r="K404" s="15">
        <v>1</v>
      </c>
      <c r="L404" s="91" t="s">
        <v>432</v>
      </c>
      <c r="M404" s="92" t="s">
        <v>343</v>
      </c>
      <c r="N404" s="92" t="s">
        <v>362</v>
      </c>
      <c r="O404" s="92" t="s">
        <v>79</v>
      </c>
      <c r="P404" s="9">
        <v>610</v>
      </c>
      <c r="Q404" s="194">
        <f>'приложение 6'!Q551</f>
        <v>1</v>
      </c>
      <c r="R404" s="194">
        <f>'приложение 6'!R551</f>
        <v>6.8</v>
      </c>
      <c r="S404" s="194">
        <f>'приложение 6'!S551</f>
        <v>6.8</v>
      </c>
    </row>
    <row r="405" spans="1:19" ht="44.25" customHeight="1">
      <c r="A405" s="95"/>
      <c r="B405" s="94"/>
      <c r="C405" s="99"/>
      <c r="D405" s="97"/>
      <c r="E405" s="100"/>
      <c r="F405" s="100"/>
      <c r="G405" s="85"/>
      <c r="H405" s="17" t="s">
        <v>430</v>
      </c>
      <c r="I405" s="9">
        <v>663</v>
      </c>
      <c r="J405" s="15">
        <v>7</v>
      </c>
      <c r="K405" s="15">
        <v>1</v>
      </c>
      <c r="L405" s="91" t="s">
        <v>432</v>
      </c>
      <c r="M405" s="92" t="s">
        <v>343</v>
      </c>
      <c r="N405" s="92" t="s">
        <v>357</v>
      </c>
      <c r="O405" s="92" t="s">
        <v>388</v>
      </c>
      <c r="P405" s="9"/>
      <c r="Q405" s="194">
        <f aca="true" t="shared" si="31" ref="Q405:S406">Q406</f>
        <v>4.100000000000001</v>
      </c>
      <c r="R405" s="194">
        <f t="shared" si="31"/>
        <v>19.1</v>
      </c>
      <c r="S405" s="194">
        <f t="shared" si="31"/>
        <v>19.1</v>
      </c>
    </row>
    <row r="406" spans="1:19" ht="29.25" customHeight="1">
      <c r="A406" s="95"/>
      <c r="B406" s="94"/>
      <c r="C406" s="99"/>
      <c r="D406" s="97"/>
      <c r="E406" s="100"/>
      <c r="F406" s="100"/>
      <c r="G406" s="85"/>
      <c r="H406" s="17" t="s">
        <v>88</v>
      </c>
      <c r="I406" s="9">
        <v>663</v>
      </c>
      <c r="J406" s="15">
        <v>7</v>
      </c>
      <c r="K406" s="15">
        <v>1</v>
      </c>
      <c r="L406" s="91" t="s">
        <v>432</v>
      </c>
      <c r="M406" s="92" t="s">
        <v>343</v>
      </c>
      <c r="N406" s="92" t="s">
        <v>357</v>
      </c>
      <c r="O406" s="92" t="s">
        <v>79</v>
      </c>
      <c r="P406" s="9"/>
      <c r="Q406" s="194">
        <f t="shared" si="31"/>
        <v>4.100000000000001</v>
      </c>
      <c r="R406" s="194">
        <f t="shared" si="31"/>
        <v>19.1</v>
      </c>
      <c r="S406" s="194">
        <f t="shared" si="31"/>
        <v>19.1</v>
      </c>
    </row>
    <row r="407" spans="1:19" ht="32.25" customHeight="1">
      <c r="A407" s="95"/>
      <c r="B407" s="94"/>
      <c r="C407" s="99"/>
      <c r="D407" s="97"/>
      <c r="E407" s="100"/>
      <c r="F407" s="100"/>
      <c r="G407" s="85"/>
      <c r="H407" s="17" t="s">
        <v>446</v>
      </c>
      <c r="I407" s="9">
        <v>663</v>
      </c>
      <c r="J407" s="15">
        <v>7</v>
      </c>
      <c r="K407" s="15">
        <v>1</v>
      </c>
      <c r="L407" s="91" t="s">
        <v>432</v>
      </c>
      <c r="M407" s="92" t="s">
        <v>343</v>
      </c>
      <c r="N407" s="92" t="s">
        <v>357</v>
      </c>
      <c r="O407" s="92" t="s">
        <v>79</v>
      </c>
      <c r="P407" s="9">
        <v>610</v>
      </c>
      <c r="Q407" s="194">
        <f>'приложение 6'!Q554</f>
        <v>4.100000000000001</v>
      </c>
      <c r="R407" s="194">
        <f>'приложение 6'!R554</f>
        <v>19.1</v>
      </c>
      <c r="S407" s="194">
        <f>'приложение 6'!S554</f>
        <v>19.1</v>
      </c>
    </row>
    <row r="408" spans="1:19" ht="41.25" customHeight="1">
      <c r="A408" s="95"/>
      <c r="B408" s="94"/>
      <c r="C408" s="99"/>
      <c r="D408" s="97"/>
      <c r="E408" s="100"/>
      <c r="F408" s="100"/>
      <c r="G408" s="85"/>
      <c r="H408" s="221" t="s">
        <v>623</v>
      </c>
      <c r="I408" s="9">
        <v>663</v>
      </c>
      <c r="J408" s="15">
        <v>7</v>
      </c>
      <c r="K408" s="15">
        <v>1</v>
      </c>
      <c r="L408" s="91" t="s">
        <v>58</v>
      </c>
      <c r="M408" s="92" t="s">
        <v>343</v>
      </c>
      <c r="N408" s="92" t="s">
        <v>353</v>
      </c>
      <c r="O408" s="92" t="s">
        <v>388</v>
      </c>
      <c r="P408" s="9"/>
      <c r="Q408" s="194">
        <f>Q409+Q416</f>
        <v>85169.8</v>
      </c>
      <c r="R408" s="194">
        <f>R409+R416</f>
        <v>84928</v>
      </c>
      <c r="S408" s="194">
        <f>S409+S416</f>
        <v>85078</v>
      </c>
    </row>
    <row r="409" spans="1:19" ht="27" customHeight="1">
      <c r="A409" s="95"/>
      <c r="B409" s="94"/>
      <c r="C409" s="99"/>
      <c r="D409" s="97"/>
      <c r="E409" s="100"/>
      <c r="F409" s="100"/>
      <c r="G409" s="85"/>
      <c r="H409" s="222" t="s">
        <v>402</v>
      </c>
      <c r="I409" s="9">
        <v>663</v>
      </c>
      <c r="J409" s="15">
        <v>7</v>
      </c>
      <c r="K409" s="15">
        <v>1</v>
      </c>
      <c r="L409" s="91" t="s">
        <v>58</v>
      </c>
      <c r="M409" s="92" t="s">
        <v>343</v>
      </c>
      <c r="N409" s="92" t="s">
        <v>344</v>
      </c>
      <c r="O409" s="92" t="s">
        <v>388</v>
      </c>
      <c r="P409" s="9"/>
      <c r="Q409" s="194">
        <f>Q410+Q414+Q412</f>
        <v>84489.8</v>
      </c>
      <c r="R409" s="194">
        <f>R410+R414+R412</f>
        <v>84028</v>
      </c>
      <c r="S409" s="194">
        <f>S410+S414+S412</f>
        <v>84028</v>
      </c>
    </row>
    <row r="410" spans="1:19" ht="24.75" customHeight="1">
      <c r="A410" s="95"/>
      <c r="B410" s="94"/>
      <c r="C410" s="99"/>
      <c r="D410" s="97"/>
      <c r="E410" s="100"/>
      <c r="F410" s="100"/>
      <c r="G410" s="85"/>
      <c r="H410" s="2" t="s">
        <v>88</v>
      </c>
      <c r="I410" s="9">
        <v>663</v>
      </c>
      <c r="J410" s="15">
        <v>7</v>
      </c>
      <c r="K410" s="15">
        <v>1</v>
      </c>
      <c r="L410" s="91" t="s">
        <v>58</v>
      </c>
      <c r="M410" s="92" t="s">
        <v>343</v>
      </c>
      <c r="N410" s="92" t="s">
        <v>344</v>
      </c>
      <c r="O410" s="92" t="s">
        <v>79</v>
      </c>
      <c r="P410" s="9"/>
      <c r="Q410" s="194">
        <f>Q411</f>
        <v>17196.7</v>
      </c>
      <c r="R410" s="194">
        <f>R411</f>
        <v>17196.7</v>
      </c>
      <c r="S410" s="194">
        <f>S411</f>
        <v>17196.7</v>
      </c>
    </row>
    <row r="411" spans="1:19" ht="25.5" customHeight="1">
      <c r="A411" s="95"/>
      <c r="B411" s="94"/>
      <c r="C411" s="99"/>
      <c r="D411" s="97"/>
      <c r="E411" s="100"/>
      <c r="F411" s="100"/>
      <c r="G411" s="85"/>
      <c r="H411" s="2" t="s">
        <v>446</v>
      </c>
      <c r="I411" s="9">
        <v>663</v>
      </c>
      <c r="J411" s="15">
        <v>7</v>
      </c>
      <c r="K411" s="15">
        <v>1</v>
      </c>
      <c r="L411" s="91" t="s">
        <v>58</v>
      </c>
      <c r="M411" s="92" t="s">
        <v>343</v>
      </c>
      <c r="N411" s="92" t="s">
        <v>344</v>
      </c>
      <c r="O411" s="92" t="s">
        <v>79</v>
      </c>
      <c r="P411" s="9">
        <v>610</v>
      </c>
      <c r="Q411" s="194">
        <f>'приложение 6'!Q558</f>
        <v>17196.7</v>
      </c>
      <c r="R411" s="194">
        <f>'приложение 6'!R558</f>
        <v>17196.7</v>
      </c>
      <c r="S411" s="194">
        <f>'приложение 6'!S558</f>
        <v>17196.7</v>
      </c>
    </row>
    <row r="412" spans="1:19" ht="36.75" customHeight="1">
      <c r="A412" s="95"/>
      <c r="B412" s="94"/>
      <c r="C412" s="99"/>
      <c r="D412" s="97"/>
      <c r="E412" s="100"/>
      <c r="F412" s="100"/>
      <c r="G412" s="85"/>
      <c r="H412" s="261" t="s">
        <v>569</v>
      </c>
      <c r="I412" s="9">
        <v>663</v>
      </c>
      <c r="J412" s="15">
        <v>7</v>
      </c>
      <c r="K412" s="15">
        <v>1</v>
      </c>
      <c r="L412" s="91" t="s">
        <v>58</v>
      </c>
      <c r="M412" s="92" t="s">
        <v>343</v>
      </c>
      <c r="N412" s="92" t="s">
        <v>344</v>
      </c>
      <c r="O412" s="92" t="s">
        <v>568</v>
      </c>
      <c r="P412" s="9"/>
      <c r="Q412" s="194">
        <f>Q413</f>
        <v>5707.5</v>
      </c>
      <c r="R412" s="194">
        <f>R413</f>
        <v>5707.5</v>
      </c>
      <c r="S412" s="194">
        <f>S413</f>
        <v>5707.5</v>
      </c>
    </row>
    <row r="413" spans="1:19" ht="25.5" customHeight="1">
      <c r="A413" s="95"/>
      <c r="B413" s="94"/>
      <c r="C413" s="99"/>
      <c r="D413" s="97"/>
      <c r="E413" s="100"/>
      <c r="F413" s="100"/>
      <c r="G413" s="85"/>
      <c r="H413" s="2" t="s">
        <v>446</v>
      </c>
      <c r="I413" s="9">
        <v>663</v>
      </c>
      <c r="J413" s="15">
        <v>7</v>
      </c>
      <c r="K413" s="15">
        <v>1</v>
      </c>
      <c r="L413" s="91" t="s">
        <v>58</v>
      </c>
      <c r="M413" s="92" t="s">
        <v>343</v>
      </c>
      <c r="N413" s="92" t="s">
        <v>344</v>
      </c>
      <c r="O413" s="92" t="s">
        <v>568</v>
      </c>
      <c r="P413" s="9">
        <v>610</v>
      </c>
      <c r="Q413" s="194">
        <f>'приложение 6'!Q560</f>
        <v>5707.5</v>
      </c>
      <c r="R413" s="194">
        <f>'приложение 6'!R560</f>
        <v>5707.5</v>
      </c>
      <c r="S413" s="194">
        <f>'приложение 6'!S560</f>
        <v>5707.5</v>
      </c>
    </row>
    <row r="414" spans="1:19" ht="39" customHeight="1">
      <c r="A414" s="95"/>
      <c r="B414" s="94"/>
      <c r="C414" s="99"/>
      <c r="D414" s="97"/>
      <c r="E414" s="100"/>
      <c r="F414" s="100"/>
      <c r="G414" s="85"/>
      <c r="H414" s="223" t="s">
        <v>90</v>
      </c>
      <c r="I414" s="9">
        <v>663</v>
      </c>
      <c r="J414" s="15">
        <v>7</v>
      </c>
      <c r="K414" s="15">
        <v>1</v>
      </c>
      <c r="L414" s="91" t="s">
        <v>58</v>
      </c>
      <c r="M414" s="92" t="s">
        <v>343</v>
      </c>
      <c r="N414" s="92" t="s">
        <v>344</v>
      </c>
      <c r="O414" s="92" t="s">
        <v>89</v>
      </c>
      <c r="P414" s="9"/>
      <c r="Q414" s="194">
        <f>Q415</f>
        <v>61585.6</v>
      </c>
      <c r="R414" s="194">
        <f>R415</f>
        <v>61123.8</v>
      </c>
      <c r="S414" s="194">
        <f>S415</f>
        <v>61123.8</v>
      </c>
    </row>
    <row r="415" spans="1:19" ht="23.25" customHeight="1">
      <c r="A415" s="95"/>
      <c r="B415" s="94"/>
      <c r="C415" s="99"/>
      <c r="D415" s="97"/>
      <c r="E415" s="100"/>
      <c r="F415" s="100"/>
      <c r="G415" s="85"/>
      <c r="H415" s="223" t="s">
        <v>446</v>
      </c>
      <c r="I415" s="9">
        <v>663</v>
      </c>
      <c r="J415" s="15">
        <v>7</v>
      </c>
      <c r="K415" s="15">
        <v>1</v>
      </c>
      <c r="L415" s="91" t="s">
        <v>58</v>
      </c>
      <c r="M415" s="92" t="s">
        <v>343</v>
      </c>
      <c r="N415" s="92" t="s">
        <v>344</v>
      </c>
      <c r="O415" s="92" t="s">
        <v>89</v>
      </c>
      <c r="P415" s="9">
        <v>610</v>
      </c>
      <c r="Q415" s="194">
        <f>'приложение 6'!Q562</f>
        <v>61585.6</v>
      </c>
      <c r="R415" s="194">
        <f>'приложение 6'!R562</f>
        <v>61123.8</v>
      </c>
      <c r="S415" s="194">
        <f>'приложение 6'!S562</f>
        <v>61123.8</v>
      </c>
    </row>
    <row r="416" spans="1:19" ht="23.25" customHeight="1">
      <c r="A416" s="95"/>
      <c r="B416" s="94"/>
      <c r="C416" s="99"/>
      <c r="D416" s="97"/>
      <c r="E416" s="100"/>
      <c r="F416" s="100"/>
      <c r="G416" s="85"/>
      <c r="H416" s="2" t="s">
        <v>501</v>
      </c>
      <c r="I416" s="9">
        <v>663</v>
      </c>
      <c r="J416" s="15">
        <v>7</v>
      </c>
      <c r="K416" s="15">
        <v>1</v>
      </c>
      <c r="L416" s="91" t="s">
        <v>58</v>
      </c>
      <c r="M416" s="92" t="s">
        <v>343</v>
      </c>
      <c r="N416" s="92" t="s">
        <v>346</v>
      </c>
      <c r="O416" s="92" t="s">
        <v>388</v>
      </c>
      <c r="P416" s="9"/>
      <c r="Q416" s="194">
        <f aca="true" t="shared" si="32" ref="Q416:S417">Q417</f>
        <v>680</v>
      </c>
      <c r="R416" s="194">
        <f t="shared" si="32"/>
        <v>900</v>
      </c>
      <c r="S416" s="194">
        <f t="shared" si="32"/>
        <v>1050</v>
      </c>
    </row>
    <row r="417" spans="1:19" ht="30.75" customHeight="1">
      <c r="A417" s="95"/>
      <c r="B417" s="94"/>
      <c r="C417" s="99"/>
      <c r="D417" s="97"/>
      <c r="E417" s="100"/>
      <c r="F417" s="100"/>
      <c r="G417" s="85"/>
      <c r="H417" s="2" t="s">
        <v>88</v>
      </c>
      <c r="I417" s="9">
        <v>663</v>
      </c>
      <c r="J417" s="15">
        <v>7</v>
      </c>
      <c r="K417" s="15">
        <v>1</v>
      </c>
      <c r="L417" s="91" t="s">
        <v>58</v>
      </c>
      <c r="M417" s="92" t="s">
        <v>343</v>
      </c>
      <c r="N417" s="92" t="s">
        <v>346</v>
      </c>
      <c r="O417" s="92" t="s">
        <v>79</v>
      </c>
      <c r="P417" s="9"/>
      <c r="Q417" s="194">
        <f t="shared" si="32"/>
        <v>680</v>
      </c>
      <c r="R417" s="194">
        <f t="shared" si="32"/>
        <v>900</v>
      </c>
      <c r="S417" s="194">
        <f t="shared" si="32"/>
        <v>1050</v>
      </c>
    </row>
    <row r="418" spans="1:19" ht="27.75" customHeight="1">
      <c r="A418" s="95"/>
      <c r="B418" s="94"/>
      <c r="C418" s="99"/>
      <c r="D418" s="97"/>
      <c r="E418" s="100"/>
      <c r="F418" s="100"/>
      <c r="G418" s="85"/>
      <c r="H418" s="2" t="s">
        <v>446</v>
      </c>
      <c r="I418" s="9">
        <v>663</v>
      </c>
      <c r="J418" s="15">
        <v>7</v>
      </c>
      <c r="K418" s="15">
        <v>1</v>
      </c>
      <c r="L418" s="91" t="s">
        <v>58</v>
      </c>
      <c r="M418" s="92" t="s">
        <v>343</v>
      </c>
      <c r="N418" s="92" t="s">
        <v>346</v>
      </c>
      <c r="O418" s="92" t="s">
        <v>79</v>
      </c>
      <c r="P418" s="9">
        <v>610</v>
      </c>
      <c r="Q418" s="194">
        <f>'приложение 6'!Q565</f>
        <v>680</v>
      </c>
      <c r="R418" s="194">
        <f>'приложение 6'!R565</f>
        <v>900</v>
      </c>
      <c r="S418" s="194">
        <f>'приложение 6'!S565</f>
        <v>1050</v>
      </c>
    </row>
    <row r="419" spans="1:19" s="170" customFormat="1" ht="27" customHeight="1">
      <c r="A419" s="135"/>
      <c r="B419" s="136"/>
      <c r="C419" s="146"/>
      <c r="D419" s="143"/>
      <c r="E419" s="138"/>
      <c r="F419" s="138"/>
      <c r="G419" s="129"/>
      <c r="H419" s="142" t="s">
        <v>326</v>
      </c>
      <c r="I419" s="131">
        <v>663</v>
      </c>
      <c r="J419" s="132">
        <v>7</v>
      </c>
      <c r="K419" s="132">
        <v>2</v>
      </c>
      <c r="L419" s="132"/>
      <c r="M419" s="134" t="s">
        <v>389</v>
      </c>
      <c r="N419" s="134"/>
      <c r="O419" s="134"/>
      <c r="P419" s="131"/>
      <c r="Q419" s="224">
        <f>Q433+Q420</f>
        <v>195823.90000000002</v>
      </c>
      <c r="R419" s="224">
        <f>R433+R420</f>
        <v>195547.09999999998</v>
      </c>
      <c r="S419" s="224">
        <f>S433+S420</f>
        <v>198947</v>
      </c>
    </row>
    <row r="420" spans="1:19" ht="30.75" customHeight="1">
      <c r="A420" s="95"/>
      <c r="B420" s="94"/>
      <c r="C420" s="99"/>
      <c r="D420" s="97"/>
      <c r="E420" s="100"/>
      <c r="F420" s="100"/>
      <c r="G420" s="85"/>
      <c r="H420" s="4" t="s">
        <v>823</v>
      </c>
      <c r="I420" s="9">
        <v>663</v>
      </c>
      <c r="J420" s="15">
        <v>7</v>
      </c>
      <c r="K420" s="15">
        <v>2</v>
      </c>
      <c r="L420" s="91" t="s">
        <v>432</v>
      </c>
      <c r="M420" s="92" t="s">
        <v>343</v>
      </c>
      <c r="N420" s="92" t="s">
        <v>353</v>
      </c>
      <c r="O420" s="92" t="s">
        <v>388</v>
      </c>
      <c r="P420" s="9"/>
      <c r="Q420" s="194">
        <f>Q421+Q424+Q427+Q430</f>
        <v>121.5</v>
      </c>
      <c r="R420" s="194">
        <f>R421+R424+R427+R430</f>
        <v>185.3</v>
      </c>
      <c r="S420" s="194">
        <f>S421+S424+S427+S430</f>
        <v>185.3</v>
      </c>
    </row>
    <row r="421" spans="1:19" ht="34.5" customHeight="1" hidden="1">
      <c r="A421" s="95"/>
      <c r="B421" s="94"/>
      <c r="C421" s="99"/>
      <c r="D421" s="97"/>
      <c r="E421" s="100"/>
      <c r="F421" s="100"/>
      <c r="G421" s="85"/>
      <c r="H421" s="17" t="s">
        <v>82</v>
      </c>
      <c r="I421" s="9">
        <v>663</v>
      </c>
      <c r="J421" s="15">
        <v>7</v>
      </c>
      <c r="K421" s="15">
        <v>2</v>
      </c>
      <c r="L421" s="91" t="s">
        <v>432</v>
      </c>
      <c r="M421" s="92" t="s">
        <v>343</v>
      </c>
      <c r="N421" s="92" t="s">
        <v>361</v>
      </c>
      <c r="O421" s="92" t="s">
        <v>388</v>
      </c>
      <c r="P421" s="9"/>
      <c r="Q421" s="194">
        <f aca="true" t="shared" si="33" ref="Q421:S422">Q422</f>
        <v>0</v>
      </c>
      <c r="R421" s="194">
        <f t="shared" si="33"/>
        <v>0</v>
      </c>
      <c r="S421" s="194">
        <f t="shared" si="33"/>
        <v>0</v>
      </c>
    </row>
    <row r="422" spans="1:19" ht="24.75" customHeight="1" hidden="1">
      <c r="A422" s="95"/>
      <c r="B422" s="94"/>
      <c r="C422" s="99"/>
      <c r="D422" s="97"/>
      <c r="E422" s="100"/>
      <c r="F422" s="100"/>
      <c r="G422" s="85"/>
      <c r="H422" s="17" t="s">
        <v>83</v>
      </c>
      <c r="I422" s="9">
        <v>663</v>
      </c>
      <c r="J422" s="15">
        <v>7</v>
      </c>
      <c r="K422" s="15">
        <v>2</v>
      </c>
      <c r="L422" s="91" t="s">
        <v>432</v>
      </c>
      <c r="M422" s="92" t="s">
        <v>343</v>
      </c>
      <c r="N422" s="92" t="s">
        <v>361</v>
      </c>
      <c r="O422" s="92" t="s">
        <v>81</v>
      </c>
      <c r="P422" s="9"/>
      <c r="Q422" s="194">
        <f t="shared" si="33"/>
        <v>0</v>
      </c>
      <c r="R422" s="194">
        <f t="shared" si="33"/>
        <v>0</v>
      </c>
      <c r="S422" s="194">
        <f t="shared" si="33"/>
        <v>0</v>
      </c>
    </row>
    <row r="423" spans="1:19" ht="24.75" customHeight="1" hidden="1">
      <c r="A423" s="95"/>
      <c r="B423" s="94"/>
      <c r="C423" s="99"/>
      <c r="D423" s="97"/>
      <c r="E423" s="100"/>
      <c r="F423" s="100"/>
      <c r="G423" s="85"/>
      <c r="H423" s="17" t="s">
        <v>446</v>
      </c>
      <c r="I423" s="9">
        <v>663</v>
      </c>
      <c r="J423" s="15">
        <v>7</v>
      </c>
      <c r="K423" s="15">
        <v>2</v>
      </c>
      <c r="L423" s="91" t="s">
        <v>432</v>
      </c>
      <c r="M423" s="92" t="s">
        <v>343</v>
      </c>
      <c r="N423" s="92" t="s">
        <v>361</v>
      </c>
      <c r="O423" s="92" t="s">
        <v>81</v>
      </c>
      <c r="P423" s="9">
        <v>610</v>
      </c>
      <c r="Q423" s="194">
        <f>9-9</f>
        <v>0</v>
      </c>
      <c r="R423" s="194">
        <v>0</v>
      </c>
      <c r="S423" s="194">
        <v>0</v>
      </c>
    </row>
    <row r="424" spans="1:19" ht="30" customHeight="1">
      <c r="A424" s="95"/>
      <c r="B424" s="94"/>
      <c r="C424" s="99"/>
      <c r="D424" s="97"/>
      <c r="E424" s="100"/>
      <c r="F424" s="100"/>
      <c r="G424" s="85"/>
      <c r="H424" s="4" t="s">
        <v>84</v>
      </c>
      <c r="I424" s="9">
        <v>663</v>
      </c>
      <c r="J424" s="15">
        <v>7</v>
      </c>
      <c r="K424" s="15">
        <v>2</v>
      </c>
      <c r="L424" s="91" t="s">
        <v>432</v>
      </c>
      <c r="M424" s="92" t="s">
        <v>343</v>
      </c>
      <c r="N424" s="92" t="s">
        <v>362</v>
      </c>
      <c r="O424" s="92" t="s">
        <v>388</v>
      </c>
      <c r="P424" s="9"/>
      <c r="Q424" s="194">
        <f aca="true" t="shared" si="34" ref="Q424:S425">Q425</f>
        <v>19</v>
      </c>
      <c r="R424" s="194">
        <f t="shared" si="34"/>
        <v>59.1</v>
      </c>
      <c r="S424" s="194">
        <f t="shared" si="34"/>
        <v>59.1</v>
      </c>
    </row>
    <row r="425" spans="1:19" ht="30" customHeight="1">
      <c r="A425" s="95"/>
      <c r="B425" s="94"/>
      <c r="C425" s="99"/>
      <c r="D425" s="97"/>
      <c r="E425" s="100"/>
      <c r="F425" s="100"/>
      <c r="G425" s="85"/>
      <c r="H425" s="4" t="s">
        <v>83</v>
      </c>
      <c r="I425" s="9">
        <v>663</v>
      </c>
      <c r="J425" s="15">
        <v>7</v>
      </c>
      <c r="K425" s="15">
        <v>2</v>
      </c>
      <c r="L425" s="91" t="s">
        <v>432</v>
      </c>
      <c r="M425" s="92" t="s">
        <v>343</v>
      </c>
      <c r="N425" s="92" t="s">
        <v>362</v>
      </c>
      <c r="O425" s="92" t="s">
        <v>81</v>
      </c>
      <c r="P425" s="9"/>
      <c r="Q425" s="194">
        <f t="shared" si="34"/>
        <v>19</v>
      </c>
      <c r="R425" s="194">
        <f t="shared" si="34"/>
        <v>59.1</v>
      </c>
      <c r="S425" s="194">
        <f t="shared" si="34"/>
        <v>59.1</v>
      </c>
    </row>
    <row r="426" spans="1:19" ht="30" customHeight="1">
      <c r="A426" s="95"/>
      <c r="B426" s="94"/>
      <c r="C426" s="99"/>
      <c r="D426" s="97"/>
      <c r="E426" s="100"/>
      <c r="F426" s="100"/>
      <c r="G426" s="85"/>
      <c r="H426" s="4" t="s">
        <v>446</v>
      </c>
      <c r="I426" s="9">
        <v>663</v>
      </c>
      <c r="J426" s="15">
        <v>7</v>
      </c>
      <c r="K426" s="15">
        <v>2</v>
      </c>
      <c r="L426" s="91" t="s">
        <v>432</v>
      </c>
      <c r="M426" s="92" t="s">
        <v>343</v>
      </c>
      <c r="N426" s="92" t="s">
        <v>362</v>
      </c>
      <c r="O426" s="92" t="s">
        <v>81</v>
      </c>
      <c r="P426" s="9">
        <v>610</v>
      </c>
      <c r="Q426" s="194">
        <f>'приложение 6'!Q573</f>
        <v>19</v>
      </c>
      <c r="R426" s="194">
        <f>'приложение 6'!R573</f>
        <v>59.1</v>
      </c>
      <c r="S426" s="194">
        <f>'приложение 6'!S573</f>
        <v>59.1</v>
      </c>
    </row>
    <row r="427" spans="1:19" ht="41.25" customHeight="1">
      <c r="A427" s="95"/>
      <c r="B427" s="94"/>
      <c r="C427" s="99"/>
      <c r="D427" s="97"/>
      <c r="E427" s="100"/>
      <c r="F427" s="100"/>
      <c r="G427" s="85"/>
      <c r="H427" s="4" t="s">
        <v>430</v>
      </c>
      <c r="I427" s="9">
        <v>663</v>
      </c>
      <c r="J427" s="15">
        <v>7</v>
      </c>
      <c r="K427" s="15">
        <v>2</v>
      </c>
      <c r="L427" s="91" t="s">
        <v>432</v>
      </c>
      <c r="M427" s="92" t="s">
        <v>343</v>
      </c>
      <c r="N427" s="92" t="s">
        <v>357</v>
      </c>
      <c r="O427" s="92" t="s">
        <v>388</v>
      </c>
      <c r="P427" s="9"/>
      <c r="Q427" s="194">
        <f aca="true" t="shared" si="35" ref="Q427:S428">Q428</f>
        <v>25.2</v>
      </c>
      <c r="R427" s="194">
        <f t="shared" si="35"/>
        <v>48.9</v>
      </c>
      <c r="S427" s="194">
        <f t="shared" si="35"/>
        <v>48.9</v>
      </c>
    </row>
    <row r="428" spans="1:19" ht="28.5" customHeight="1">
      <c r="A428" s="95"/>
      <c r="B428" s="94"/>
      <c r="C428" s="99"/>
      <c r="D428" s="97"/>
      <c r="E428" s="100"/>
      <c r="F428" s="100"/>
      <c r="G428" s="85"/>
      <c r="H428" s="4" t="s">
        <v>83</v>
      </c>
      <c r="I428" s="9">
        <v>663</v>
      </c>
      <c r="J428" s="15">
        <v>7</v>
      </c>
      <c r="K428" s="15">
        <v>2</v>
      </c>
      <c r="L428" s="91" t="s">
        <v>432</v>
      </c>
      <c r="M428" s="92" t="s">
        <v>343</v>
      </c>
      <c r="N428" s="92" t="s">
        <v>357</v>
      </c>
      <c r="O428" s="92" t="s">
        <v>81</v>
      </c>
      <c r="P428" s="9"/>
      <c r="Q428" s="194">
        <f t="shared" si="35"/>
        <v>25.2</v>
      </c>
      <c r="R428" s="194">
        <f t="shared" si="35"/>
        <v>48.9</v>
      </c>
      <c r="S428" s="194">
        <f t="shared" si="35"/>
        <v>48.9</v>
      </c>
    </row>
    <row r="429" spans="1:19" ht="30" customHeight="1">
      <c r="A429" s="95"/>
      <c r="B429" s="94"/>
      <c r="C429" s="99"/>
      <c r="D429" s="97"/>
      <c r="E429" s="100"/>
      <c r="F429" s="100"/>
      <c r="G429" s="85"/>
      <c r="H429" s="4" t="s">
        <v>446</v>
      </c>
      <c r="I429" s="9">
        <v>663</v>
      </c>
      <c r="J429" s="15">
        <v>7</v>
      </c>
      <c r="K429" s="15">
        <v>2</v>
      </c>
      <c r="L429" s="91" t="s">
        <v>432</v>
      </c>
      <c r="M429" s="92" t="s">
        <v>343</v>
      </c>
      <c r="N429" s="92" t="s">
        <v>357</v>
      </c>
      <c r="O429" s="92" t="s">
        <v>81</v>
      </c>
      <c r="P429" s="9">
        <v>610</v>
      </c>
      <c r="Q429" s="194">
        <f>'приложение 6'!Q576</f>
        <v>25.2</v>
      </c>
      <c r="R429" s="194">
        <f>'приложение 6'!R576</f>
        <v>48.9</v>
      </c>
      <c r="S429" s="194">
        <f>'приложение 6'!S576</f>
        <v>48.9</v>
      </c>
    </row>
    <row r="430" spans="1:19" ht="41.25" customHeight="1">
      <c r="A430" s="95"/>
      <c r="B430" s="94"/>
      <c r="C430" s="99"/>
      <c r="D430" s="97"/>
      <c r="E430" s="100"/>
      <c r="F430" s="100"/>
      <c r="G430" s="85"/>
      <c r="H430" s="113" t="s">
        <v>13</v>
      </c>
      <c r="I430" s="9">
        <v>663</v>
      </c>
      <c r="J430" s="15">
        <v>7</v>
      </c>
      <c r="K430" s="15">
        <v>2</v>
      </c>
      <c r="L430" s="91" t="s">
        <v>432</v>
      </c>
      <c r="M430" s="92" t="s">
        <v>343</v>
      </c>
      <c r="N430" s="92" t="s">
        <v>346</v>
      </c>
      <c r="O430" s="92" t="s">
        <v>388</v>
      </c>
      <c r="P430" s="9"/>
      <c r="Q430" s="194">
        <f aca="true" t="shared" si="36" ref="Q430:S431">Q431</f>
        <v>77.3</v>
      </c>
      <c r="R430" s="194">
        <f t="shared" si="36"/>
        <v>77.3</v>
      </c>
      <c r="S430" s="194">
        <f t="shared" si="36"/>
        <v>77.3</v>
      </c>
    </row>
    <row r="431" spans="1:19" ht="25.5" customHeight="1">
      <c r="A431" s="95"/>
      <c r="B431" s="94"/>
      <c r="C431" s="99"/>
      <c r="D431" s="97"/>
      <c r="E431" s="100"/>
      <c r="F431" s="100"/>
      <c r="G431" s="85"/>
      <c r="H431" s="4" t="s">
        <v>83</v>
      </c>
      <c r="I431" s="9">
        <v>663</v>
      </c>
      <c r="J431" s="15">
        <v>7</v>
      </c>
      <c r="K431" s="15">
        <v>2</v>
      </c>
      <c r="L431" s="91" t="s">
        <v>432</v>
      </c>
      <c r="M431" s="92" t="s">
        <v>343</v>
      </c>
      <c r="N431" s="92" t="s">
        <v>346</v>
      </c>
      <c r="O431" s="92" t="s">
        <v>81</v>
      </c>
      <c r="P431" s="9"/>
      <c r="Q431" s="194">
        <f t="shared" si="36"/>
        <v>77.3</v>
      </c>
      <c r="R431" s="194">
        <f t="shared" si="36"/>
        <v>77.3</v>
      </c>
      <c r="S431" s="194">
        <f t="shared" si="36"/>
        <v>77.3</v>
      </c>
    </row>
    <row r="432" spans="1:19" ht="27" customHeight="1">
      <c r="A432" s="95"/>
      <c r="B432" s="94"/>
      <c r="C432" s="99"/>
      <c r="D432" s="97"/>
      <c r="E432" s="100"/>
      <c r="F432" s="100"/>
      <c r="G432" s="85"/>
      <c r="H432" s="4" t="s">
        <v>446</v>
      </c>
      <c r="I432" s="9">
        <v>663</v>
      </c>
      <c r="J432" s="15">
        <v>7</v>
      </c>
      <c r="K432" s="15">
        <v>2</v>
      </c>
      <c r="L432" s="91" t="s">
        <v>432</v>
      </c>
      <c r="M432" s="92" t="s">
        <v>343</v>
      </c>
      <c r="N432" s="92" t="s">
        <v>346</v>
      </c>
      <c r="O432" s="92" t="s">
        <v>81</v>
      </c>
      <c r="P432" s="9">
        <v>610</v>
      </c>
      <c r="Q432" s="194">
        <f>'приложение 6'!Q579</f>
        <v>77.3</v>
      </c>
      <c r="R432" s="194">
        <f>'приложение 6'!R579</f>
        <v>77.3</v>
      </c>
      <c r="S432" s="194">
        <f>'приложение 6'!S579</f>
        <v>77.3</v>
      </c>
    </row>
    <row r="433" spans="1:19" ht="30" customHeight="1">
      <c r="A433" s="95"/>
      <c r="B433" s="94"/>
      <c r="C433" s="99"/>
      <c r="D433" s="97"/>
      <c r="E433" s="100"/>
      <c r="F433" s="100"/>
      <c r="G433" s="85"/>
      <c r="H433" s="221" t="s">
        <v>623</v>
      </c>
      <c r="I433" s="9">
        <v>663</v>
      </c>
      <c r="J433" s="15">
        <v>7</v>
      </c>
      <c r="K433" s="15">
        <v>2</v>
      </c>
      <c r="L433" s="91" t="s">
        <v>58</v>
      </c>
      <c r="M433" s="92" t="s">
        <v>343</v>
      </c>
      <c r="N433" s="92" t="s">
        <v>353</v>
      </c>
      <c r="O433" s="92" t="s">
        <v>388</v>
      </c>
      <c r="P433" s="9"/>
      <c r="Q433" s="194">
        <f>Q434+Q437+Q453+Q456+Q463+Q466</f>
        <v>195702.40000000002</v>
      </c>
      <c r="R433" s="194">
        <f>R434+R437+R453+R456+R463+R466</f>
        <v>195361.8</v>
      </c>
      <c r="S433" s="194">
        <f>S434+S437+S453+S456+S463+S466</f>
        <v>198761.7</v>
      </c>
    </row>
    <row r="434" spans="1:19" ht="30" customHeight="1">
      <c r="A434" s="95"/>
      <c r="B434" s="94"/>
      <c r="C434" s="99"/>
      <c r="D434" s="97"/>
      <c r="E434" s="100"/>
      <c r="F434" s="100"/>
      <c r="G434" s="85"/>
      <c r="H434" s="53" t="s">
        <v>402</v>
      </c>
      <c r="I434" s="9">
        <v>663</v>
      </c>
      <c r="J434" s="15">
        <v>7</v>
      </c>
      <c r="K434" s="15">
        <v>2</v>
      </c>
      <c r="L434" s="91" t="s">
        <v>58</v>
      </c>
      <c r="M434" s="92" t="s">
        <v>343</v>
      </c>
      <c r="N434" s="92" t="s">
        <v>344</v>
      </c>
      <c r="O434" s="92" t="s">
        <v>388</v>
      </c>
      <c r="P434" s="9"/>
      <c r="Q434" s="194">
        <f aca="true" t="shared" si="37" ref="Q434:S435">Q435</f>
        <v>172.5</v>
      </c>
      <c r="R434" s="194">
        <f t="shared" si="37"/>
        <v>172.5</v>
      </c>
      <c r="S434" s="194">
        <f t="shared" si="37"/>
        <v>172.5</v>
      </c>
    </row>
    <row r="435" spans="1:19" ht="24.75" customHeight="1">
      <c r="A435" s="95"/>
      <c r="B435" s="94"/>
      <c r="C435" s="99"/>
      <c r="D435" s="97"/>
      <c r="E435" s="100"/>
      <c r="F435" s="100"/>
      <c r="G435" s="85"/>
      <c r="H435" s="222" t="s">
        <v>91</v>
      </c>
      <c r="I435" s="9">
        <v>663</v>
      </c>
      <c r="J435" s="15">
        <v>7</v>
      </c>
      <c r="K435" s="15">
        <v>2</v>
      </c>
      <c r="L435" s="91" t="s">
        <v>58</v>
      </c>
      <c r="M435" s="92" t="s">
        <v>343</v>
      </c>
      <c r="N435" s="92" t="s">
        <v>344</v>
      </c>
      <c r="O435" s="92" t="s">
        <v>81</v>
      </c>
      <c r="P435" s="9"/>
      <c r="Q435" s="194">
        <f t="shared" si="37"/>
        <v>172.5</v>
      </c>
      <c r="R435" s="194">
        <f t="shared" si="37"/>
        <v>172.5</v>
      </c>
      <c r="S435" s="194">
        <f t="shared" si="37"/>
        <v>172.5</v>
      </c>
    </row>
    <row r="436" spans="1:19" ht="24.75" customHeight="1">
      <c r="A436" s="95"/>
      <c r="B436" s="94"/>
      <c r="C436" s="99"/>
      <c r="D436" s="97"/>
      <c r="E436" s="100"/>
      <c r="F436" s="100"/>
      <c r="G436" s="85"/>
      <c r="H436" s="222" t="s">
        <v>446</v>
      </c>
      <c r="I436" s="9">
        <v>663</v>
      </c>
      <c r="J436" s="15">
        <v>7</v>
      </c>
      <c r="K436" s="15">
        <v>2</v>
      </c>
      <c r="L436" s="91" t="s">
        <v>58</v>
      </c>
      <c r="M436" s="92" t="s">
        <v>343</v>
      </c>
      <c r="N436" s="92" t="s">
        <v>344</v>
      </c>
      <c r="O436" s="92" t="s">
        <v>81</v>
      </c>
      <c r="P436" s="9">
        <v>610</v>
      </c>
      <c r="Q436" s="194">
        <f>'приложение 6'!Q583</f>
        <v>172.5</v>
      </c>
      <c r="R436" s="194">
        <f>'приложение 6'!R583</f>
        <v>172.5</v>
      </c>
      <c r="S436" s="194">
        <f>'приложение 6'!S583</f>
        <v>172.5</v>
      </c>
    </row>
    <row r="437" spans="1:19" ht="27" customHeight="1">
      <c r="A437" s="95"/>
      <c r="B437" s="94"/>
      <c r="C437" s="99"/>
      <c r="D437" s="97"/>
      <c r="E437" s="100"/>
      <c r="F437" s="100"/>
      <c r="G437" s="85"/>
      <c r="H437" s="17" t="s">
        <v>403</v>
      </c>
      <c r="I437" s="5">
        <v>663</v>
      </c>
      <c r="J437" s="18">
        <v>7</v>
      </c>
      <c r="K437" s="15">
        <v>2</v>
      </c>
      <c r="L437" s="91" t="s">
        <v>58</v>
      </c>
      <c r="M437" s="92" t="s">
        <v>343</v>
      </c>
      <c r="N437" s="92" t="s">
        <v>361</v>
      </c>
      <c r="O437" s="92" t="s">
        <v>388</v>
      </c>
      <c r="P437" s="5"/>
      <c r="Q437" s="196">
        <f>Q438+Q445+Q443+Q441+Q447+Q449+Q451</f>
        <v>189405.5</v>
      </c>
      <c r="R437" s="196">
        <f>R438+R445+R443+R441+R447+R449+R451</f>
        <v>184717</v>
      </c>
      <c r="S437" s="196">
        <f>S438+S445+S443+S441+S447+S449+S451</f>
        <v>184949.3</v>
      </c>
    </row>
    <row r="438" spans="1:19" ht="27" customHeight="1">
      <c r="A438" s="95"/>
      <c r="B438" s="94"/>
      <c r="C438" s="99"/>
      <c r="D438" s="97"/>
      <c r="E438" s="100"/>
      <c r="F438" s="100"/>
      <c r="G438" s="85"/>
      <c r="H438" s="19" t="s">
        <v>91</v>
      </c>
      <c r="I438" s="5">
        <v>663</v>
      </c>
      <c r="J438" s="18">
        <v>7</v>
      </c>
      <c r="K438" s="15">
        <v>2</v>
      </c>
      <c r="L438" s="91" t="s">
        <v>58</v>
      </c>
      <c r="M438" s="92" t="s">
        <v>343</v>
      </c>
      <c r="N438" s="92" t="s">
        <v>361</v>
      </c>
      <c r="O438" s="92" t="s">
        <v>81</v>
      </c>
      <c r="P438" s="5"/>
      <c r="Q438" s="196">
        <f>SUM(Q439:Q440)</f>
        <v>44301.7</v>
      </c>
      <c r="R438" s="196">
        <f>SUM(R439:R440)</f>
        <v>44301.7</v>
      </c>
      <c r="S438" s="196">
        <f>SUM(S439:S440)</f>
        <v>44301.7</v>
      </c>
    </row>
    <row r="439" spans="1:19" ht="27" customHeight="1" hidden="1">
      <c r="A439" s="95"/>
      <c r="B439" s="94"/>
      <c r="C439" s="99"/>
      <c r="D439" s="97"/>
      <c r="E439" s="100"/>
      <c r="F439" s="100"/>
      <c r="G439" s="85"/>
      <c r="H439" s="4" t="s">
        <v>444</v>
      </c>
      <c r="I439" s="5">
        <v>663</v>
      </c>
      <c r="J439" s="18">
        <v>7</v>
      </c>
      <c r="K439" s="15">
        <v>2</v>
      </c>
      <c r="L439" s="91" t="s">
        <v>58</v>
      </c>
      <c r="M439" s="92" t="s">
        <v>343</v>
      </c>
      <c r="N439" s="92" t="s">
        <v>361</v>
      </c>
      <c r="O439" s="92" t="s">
        <v>81</v>
      </c>
      <c r="P439" s="5">
        <v>240</v>
      </c>
      <c r="Q439" s="196">
        <f>13.5-13.5</f>
        <v>0</v>
      </c>
      <c r="R439" s="196">
        <f>13.5-13.5</f>
        <v>0</v>
      </c>
      <c r="S439" s="196">
        <f>13.5-13.5</f>
        <v>0</v>
      </c>
    </row>
    <row r="440" spans="1:19" ht="27" customHeight="1">
      <c r="A440" s="95"/>
      <c r="B440" s="94"/>
      <c r="C440" s="99"/>
      <c r="D440" s="97"/>
      <c r="E440" s="100"/>
      <c r="F440" s="100"/>
      <c r="G440" s="85"/>
      <c r="H440" s="19" t="s">
        <v>446</v>
      </c>
      <c r="I440" s="5">
        <v>663</v>
      </c>
      <c r="J440" s="18">
        <v>7</v>
      </c>
      <c r="K440" s="15">
        <v>2</v>
      </c>
      <c r="L440" s="91" t="s">
        <v>58</v>
      </c>
      <c r="M440" s="92" t="s">
        <v>343</v>
      </c>
      <c r="N440" s="92" t="s">
        <v>361</v>
      </c>
      <c r="O440" s="92" t="s">
        <v>81</v>
      </c>
      <c r="P440" s="5">
        <v>610</v>
      </c>
      <c r="Q440" s="196">
        <f>'приложение 6'!Q587</f>
        <v>44301.7</v>
      </c>
      <c r="R440" s="196">
        <f>'приложение 6'!R587</f>
        <v>44301.7</v>
      </c>
      <c r="S440" s="196">
        <f>'приложение 6'!S587</f>
        <v>44301.7</v>
      </c>
    </row>
    <row r="441" spans="1:19" ht="81" customHeight="1">
      <c r="A441" s="95"/>
      <c r="B441" s="94"/>
      <c r="C441" s="99"/>
      <c r="D441" s="97"/>
      <c r="E441" s="100"/>
      <c r="F441" s="100"/>
      <c r="G441" s="85"/>
      <c r="H441" s="19" t="s">
        <v>765</v>
      </c>
      <c r="I441" s="5">
        <v>663</v>
      </c>
      <c r="J441" s="18">
        <v>7</v>
      </c>
      <c r="K441" s="15">
        <v>2</v>
      </c>
      <c r="L441" s="91" t="s">
        <v>58</v>
      </c>
      <c r="M441" s="92" t="s">
        <v>343</v>
      </c>
      <c r="N441" s="92" t="s">
        <v>361</v>
      </c>
      <c r="O441" s="92" t="s">
        <v>764</v>
      </c>
      <c r="P441" s="5"/>
      <c r="Q441" s="196">
        <f>Q442</f>
        <v>9343.2</v>
      </c>
      <c r="R441" s="196">
        <f>R442</f>
        <v>9343.2</v>
      </c>
      <c r="S441" s="196">
        <f>S442</f>
        <v>9343.2</v>
      </c>
    </row>
    <row r="442" spans="1:19" ht="27" customHeight="1">
      <c r="A442" s="95"/>
      <c r="B442" s="94"/>
      <c r="C442" s="99"/>
      <c r="D442" s="97"/>
      <c r="E442" s="100"/>
      <c r="F442" s="100"/>
      <c r="G442" s="85"/>
      <c r="H442" s="19" t="s">
        <v>446</v>
      </c>
      <c r="I442" s="5">
        <v>663</v>
      </c>
      <c r="J442" s="18">
        <v>7</v>
      </c>
      <c r="K442" s="15">
        <v>2</v>
      </c>
      <c r="L442" s="91" t="s">
        <v>58</v>
      </c>
      <c r="M442" s="92" t="s">
        <v>343</v>
      </c>
      <c r="N442" s="92" t="s">
        <v>361</v>
      </c>
      <c r="O442" s="92" t="s">
        <v>764</v>
      </c>
      <c r="P442" s="5">
        <v>610</v>
      </c>
      <c r="Q442" s="196">
        <f>'приложение 6'!Q589</f>
        <v>9343.2</v>
      </c>
      <c r="R442" s="196">
        <f>'приложение 6'!R589</f>
        <v>9343.2</v>
      </c>
      <c r="S442" s="196">
        <f>'приложение 6'!S589</f>
        <v>9343.2</v>
      </c>
    </row>
    <row r="443" spans="1:19" ht="33" customHeight="1">
      <c r="A443" s="95"/>
      <c r="B443" s="94"/>
      <c r="C443" s="99"/>
      <c r="D443" s="97"/>
      <c r="E443" s="100"/>
      <c r="F443" s="100"/>
      <c r="G443" s="85"/>
      <c r="H443" s="19" t="s">
        <v>569</v>
      </c>
      <c r="I443" s="5">
        <v>663</v>
      </c>
      <c r="J443" s="18">
        <v>7</v>
      </c>
      <c r="K443" s="15">
        <v>2</v>
      </c>
      <c r="L443" s="91" t="s">
        <v>58</v>
      </c>
      <c r="M443" s="92" t="s">
        <v>343</v>
      </c>
      <c r="N443" s="92" t="s">
        <v>361</v>
      </c>
      <c r="O443" s="92" t="s">
        <v>568</v>
      </c>
      <c r="P443" s="5"/>
      <c r="Q443" s="196">
        <f>Q444</f>
        <v>14431.9</v>
      </c>
      <c r="R443" s="196">
        <f>R444</f>
        <v>14431.9</v>
      </c>
      <c r="S443" s="196">
        <f>S444</f>
        <v>14431.9</v>
      </c>
    </row>
    <row r="444" spans="1:19" ht="27" customHeight="1">
      <c r="A444" s="95"/>
      <c r="B444" s="94"/>
      <c r="C444" s="99"/>
      <c r="D444" s="97"/>
      <c r="E444" s="100"/>
      <c r="F444" s="100"/>
      <c r="G444" s="85"/>
      <c r="H444" s="19" t="s">
        <v>446</v>
      </c>
      <c r="I444" s="5">
        <v>663</v>
      </c>
      <c r="J444" s="18">
        <v>7</v>
      </c>
      <c r="K444" s="15">
        <v>2</v>
      </c>
      <c r="L444" s="91" t="s">
        <v>58</v>
      </c>
      <c r="M444" s="92" t="s">
        <v>343</v>
      </c>
      <c r="N444" s="92" t="s">
        <v>361</v>
      </c>
      <c r="O444" s="92" t="s">
        <v>568</v>
      </c>
      <c r="P444" s="5">
        <v>610</v>
      </c>
      <c r="Q444" s="196">
        <f>'приложение 6'!Q591</f>
        <v>14431.9</v>
      </c>
      <c r="R444" s="196">
        <f>'приложение 6'!R591</f>
        <v>14431.9</v>
      </c>
      <c r="S444" s="196">
        <f>'приложение 6'!S591</f>
        <v>14431.9</v>
      </c>
    </row>
    <row r="445" spans="1:19" ht="40.5" customHeight="1">
      <c r="A445" s="95"/>
      <c r="B445" s="94"/>
      <c r="C445" s="99"/>
      <c r="D445" s="97"/>
      <c r="E445" s="100"/>
      <c r="F445" s="100"/>
      <c r="G445" s="85"/>
      <c r="H445" s="19" t="s">
        <v>90</v>
      </c>
      <c r="I445" s="5">
        <v>663</v>
      </c>
      <c r="J445" s="18">
        <v>7</v>
      </c>
      <c r="K445" s="15">
        <v>2</v>
      </c>
      <c r="L445" s="91" t="s">
        <v>58</v>
      </c>
      <c r="M445" s="92" t="s">
        <v>343</v>
      </c>
      <c r="N445" s="92" t="s">
        <v>361</v>
      </c>
      <c r="O445" s="92" t="s">
        <v>89</v>
      </c>
      <c r="P445" s="5"/>
      <c r="Q445" s="196">
        <f>Q446</f>
        <v>111342.6</v>
      </c>
      <c r="R445" s="196">
        <f>R446</f>
        <v>108403.7</v>
      </c>
      <c r="S445" s="196">
        <f>S446</f>
        <v>108403.7</v>
      </c>
    </row>
    <row r="446" spans="1:19" ht="27" customHeight="1">
      <c r="A446" s="95"/>
      <c r="B446" s="94"/>
      <c r="C446" s="99"/>
      <c r="D446" s="97"/>
      <c r="E446" s="100"/>
      <c r="F446" s="100"/>
      <c r="G446" s="85"/>
      <c r="H446" s="19" t="s">
        <v>446</v>
      </c>
      <c r="I446" s="5">
        <v>663</v>
      </c>
      <c r="J446" s="18">
        <v>7</v>
      </c>
      <c r="K446" s="15">
        <v>2</v>
      </c>
      <c r="L446" s="91" t="s">
        <v>58</v>
      </c>
      <c r="M446" s="92" t="s">
        <v>343</v>
      </c>
      <c r="N446" s="92" t="s">
        <v>361</v>
      </c>
      <c r="O446" s="92" t="s">
        <v>89</v>
      </c>
      <c r="P446" s="5">
        <v>610</v>
      </c>
      <c r="Q446" s="196">
        <f>'приложение 6'!Q593</f>
        <v>111342.6</v>
      </c>
      <c r="R446" s="196">
        <f>'приложение 6'!R593</f>
        <v>108403.7</v>
      </c>
      <c r="S446" s="196">
        <f>'приложение 6'!S593</f>
        <v>108403.7</v>
      </c>
    </row>
    <row r="447" spans="1:19" ht="33" customHeight="1">
      <c r="A447" s="95"/>
      <c r="B447" s="94"/>
      <c r="C447" s="99"/>
      <c r="D447" s="97"/>
      <c r="E447" s="100"/>
      <c r="F447" s="100"/>
      <c r="G447" s="85"/>
      <c r="H447" s="19" t="s">
        <v>766</v>
      </c>
      <c r="I447" s="7">
        <v>663</v>
      </c>
      <c r="J447" s="18">
        <v>7</v>
      </c>
      <c r="K447" s="15">
        <v>2</v>
      </c>
      <c r="L447" s="91" t="s">
        <v>58</v>
      </c>
      <c r="M447" s="92" t="s">
        <v>343</v>
      </c>
      <c r="N447" s="92" t="s">
        <v>361</v>
      </c>
      <c r="O447" s="92" t="s">
        <v>531</v>
      </c>
      <c r="P447" s="5"/>
      <c r="Q447" s="196">
        <f>Q448</f>
        <v>8606.1</v>
      </c>
      <c r="R447" s="196">
        <f>R448</f>
        <v>8236.5</v>
      </c>
      <c r="S447" s="196">
        <f>S448</f>
        <v>8468.8</v>
      </c>
    </row>
    <row r="448" spans="1:19" ht="27" customHeight="1">
      <c r="A448" s="95"/>
      <c r="B448" s="94"/>
      <c r="C448" s="99"/>
      <c r="D448" s="97"/>
      <c r="E448" s="100"/>
      <c r="F448" s="100"/>
      <c r="G448" s="85"/>
      <c r="H448" s="19" t="s">
        <v>446</v>
      </c>
      <c r="I448" s="7">
        <v>663</v>
      </c>
      <c r="J448" s="18">
        <v>7</v>
      </c>
      <c r="K448" s="15">
        <v>2</v>
      </c>
      <c r="L448" s="91" t="s">
        <v>58</v>
      </c>
      <c r="M448" s="92" t="s">
        <v>343</v>
      </c>
      <c r="N448" s="92" t="s">
        <v>361</v>
      </c>
      <c r="O448" s="92" t="s">
        <v>531</v>
      </c>
      <c r="P448" s="5">
        <v>610</v>
      </c>
      <c r="Q448" s="196">
        <f>'приложение 6'!Q595</f>
        <v>8606.1</v>
      </c>
      <c r="R448" s="196">
        <f>'приложение 6'!R595</f>
        <v>8236.5</v>
      </c>
      <c r="S448" s="196">
        <f>'приложение 6'!S595</f>
        <v>8468.8</v>
      </c>
    </row>
    <row r="449" spans="1:19" ht="39" customHeight="1">
      <c r="A449" s="95"/>
      <c r="B449" s="94"/>
      <c r="C449" s="99"/>
      <c r="D449" s="97"/>
      <c r="E449" s="100"/>
      <c r="F449" s="100"/>
      <c r="G449" s="85"/>
      <c r="H449" s="19" t="s">
        <v>476</v>
      </c>
      <c r="I449" s="7">
        <v>663</v>
      </c>
      <c r="J449" s="18">
        <v>7</v>
      </c>
      <c r="K449" s="15">
        <v>2</v>
      </c>
      <c r="L449" s="91" t="s">
        <v>58</v>
      </c>
      <c r="M449" s="92" t="s">
        <v>343</v>
      </c>
      <c r="N449" s="92" t="s">
        <v>361</v>
      </c>
      <c r="O449" s="92" t="s">
        <v>620</v>
      </c>
      <c r="P449" s="5"/>
      <c r="Q449" s="196">
        <f>Q450</f>
        <v>1244.9</v>
      </c>
      <c r="R449" s="196">
        <f>R450</f>
        <v>0</v>
      </c>
      <c r="S449" s="196">
        <f>S450</f>
        <v>0</v>
      </c>
    </row>
    <row r="450" spans="1:19" ht="27" customHeight="1">
      <c r="A450" s="95"/>
      <c r="B450" s="94"/>
      <c r="C450" s="99"/>
      <c r="D450" s="97"/>
      <c r="E450" s="100"/>
      <c r="F450" s="100"/>
      <c r="G450" s="85"/>
      <c r="H450" s="19" t="s">
        <v>446</v>
      </c>
      <c r="I450" s="7">
        <v>663</v>
      </c>
      <c r="J450" s="18">
        <v>7</v>
      </c>
      <c r="K450" s="15">
        <v>2</v>
      </c>
      <c r="L450" s="91" t="s">
        <v>58</v>
      </c>
      <c r="M450" s="92" t="s">
        <v>343</v>
      </c>
      <c r="N450" s="92" t="s">
        <v>361</v>
      </c>
      <c r="O450" s="92" t="s">
        <v>620</v>
      </c>
      <c r="P450" s="5">
        <v>610</v>
      </c>
      <c r="Q450" s="196">
        <f>'приложение 6'!Q597</f>
        <v>1244.9</v>
      </c>
      <c r="R450" s="196">
        <f>'приложение 6'!R597</f>
        <v>0</v>
      </c>
      <c r="S450" s="196">
        <f>'приложение 6'!S597</f>
        <v>0</v>
      </c>
    </row>
    <row r="451" spans="1:19" ht="27" customHeight="1">
      <c r="A451" s="95"/>
      <c r="B451" s="94"/>
      <c r="C451" s="99"/>
      <c r="D451" s="97"/>
      <c r="E451" s="100"/>
      <c r="F451" s="100"/>
      <c r="G451" s="85"/>
      <c r="H451" s="19" t="str">
        <f>'приложение 6'!H598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451" s="7">
        <f>'приложение 6'!I598</f>
        <v>663</v>
      </c>
      <c r="J451" s="18">
        <f>'приложение 6'!J598</f>
        <v>7</v>
      </c>
      <c r="K451" s="15">
        <f>'приложение 6'!K598</f>
        <v>2</v>
      </c>
      <c r="L451" s="91" t="str">
        <f>'приложение 6'!L598</f>
        <v>30</v>
      </c>
      <c r="M451" s="92" t="str">
        <f>'приложение 6'!M598</f>
        <v>0</v>
      </c>
      <c r="N451" s="92" t="str">
        <f>'приложение 6'!N598</f>
        <v>02</v>
      </c>
      <c r="O451" s="92" t="str">
        <f>'приложение 6'!O598</f>
        <v>S1460</v>
      </c>
      <c r="P451" s="5" t="s">
        <v>389</v>
      </c>
      <c r="Q451" s="196">
        <f>'приложение 6'!Q598</f>
        <v>135.1</v>
      </c>
      <c r="R451" s="196">
        <f>'приложение 6'!R598</f>
        <v>0</v>
      </c>
      <c r="S451" s="196">
        <f>'приложение 6'!S598</f>
        <v>0</v>
      </c>
    </row>
    <row r="452" spans="1:19" ht="27" customHeight="1">
      <c r="A452" s="95"/>
      <c r="B452" s="94"/>
      <c r="C452" s="99"/>
      <c r="D452" s="97"/>
      <c r="E452" s="100"/>
      <c r="F452" s="100"/>
      <c r="G452" s="85"/>
      <c r="H452" s="19" t="str">
        <f>'приложение 6'!H599</f>
        <v>Субсидии бюджетным учреждениям</v>
      </c>
      <c r="I452" s="7">
        <f>'приложение 6'!I599</f>
        <v>663</v>
      </c>
      <c r="J452" s="18">
        <f>'приложение 6'!J599</f>
        <v>7</v>
      </c>
      <c r="K452" s="15">
        <f>'приложение 6'!K599</f>
        <v>2</v>
      </c>
      <c r="L452" s="91" t="str">
        <f>'приложение 6'!L599</f>
        <v>30</v>
      </c>
      <c r="M452" s="92" t="str">
        <f>'приложение 6'!M599</f>
        <v>0</v>
      </c>
      <c r="N452" s="92" t="str">
        <f>'приложение 6'!N599</f>
        <v>02</v>
      </c>
      <c r="O452" s="92" t="str">
        <f>'приложение 6'!O599</f>
        <v>S1460</v>
      </c>
      <c r="P452" s="5">
        <f>'приложение 6'!P599</f>
        <v>610</v>
      </c>
      <c r="Q452" s="196">
        <f>'приложение 6'!Q599</f>
        <v>135.1</v>
      </c>
      <c r="R452" s="196">
        <f>'приложение 6'!R599</f>
        <v>0</v>
      </c>
      <c r="S452" s="196">
        <f>'приложение 6'!S599</f>
        <v>0</v>
      </c>
    </row>
    <row r="453" spans="1:19" ht="24" customHeight="1">
      <c r="A453" s="95"/>
      <c r="B453" s="94"/>
      <c r="C453" s="99"/>
      <c r="D453" s="97"/>
      <c r="E453" s="100"/>
      <c r="F453" s="100"/>
      <c r="G453" s="85"/>
      <c r="H453" s="2" t="s">
        <v>500</v>
      </c>
      <c r="I453" s="7">
        <v>663</v>
      </c>
      <c r="J453" s="18">
        <v>7</v>
      </c>
      <c r="K453" s="15">
        <v>2</v>
      </c>
      <c r="L453" s="91" t="s">
        <v>58</v>
      </c>
      <c r="M453" s="92" t="s">
        <v>343</v>
      </c>
      <c r="N453" s="92" t="s">
        <v>362</v>
      </c>
      <c r="O453" s="92" t="s">
        <v>388</v>
      </c>
      <c r="P453" s="5"/>
      <c r="Q453" s="196">
        <f aca="true" t="shared" si="38" ref="Q453:S454">Q454</f>
        <v>122</v>
      </c>
      <c r="R453" s="196">
        <f t="shared" si="38"/>
        <v>122</v>
      </c>
      <c r="S453" s="196">
        <f t="shared" si="38"/>
        <v>122</v>
      </c>
    </row>
    <row r="454" spans="1:19" ht="24" customHeight="1">
      <c r="A454" s="95"/>
      <c r="B454" s="94"/>
      <c r="C454" s="99"/>
      <c r="D454" s="97"/>
      <c r="E454" s="100"/>
      <c r="F454" s="100"/>
      <c r="G454" s="85"/>
      <c r="H454" s="2" t="s">
        <v>91</v>
      </c>
      <c r="I454" s="7">
        <v>663</v>
      </c>
      <c r="J454" s="6">
        <v>7</v>
      </c>
      <c r="K454" s="15">
        <v>2</v>
      </c>
      <c r="L454" s="91" t="s">
        <v>58</v>
      </c>
      <c r="M454" s="92" t="s">
        <v>343</v>
      </c>
      <c r="N454" s="92" t="s">
        <v>362</v>
      </c>
      <c r="O454" s="92" t="s">
        <v>81</v>
      </c>
      <c r="P454" s="5"/>
      <c r="Q454" s="196">
        <f t="shared" si="38"/>
        <v>122</v>
      </c>
      <c r="R454" s="196">
        <f t="shared" si="38"/>
        <v>122</v>
      </c>
      <c r="S454" s="196">
        <f t="shared" si="38"/>
        <v>122</v>
      </c>
    </row>
    <row r="455" spans="1:19" ht="24" customHeight="1">
      <c r="A455" s="95"/>
      <c r="B455" s="94"/>
      <c r="C455" s="99"/>
      <c r="D455" s="97"/>
      <c r="E455" s="100"/>
      <c r="F455" s="100"/>
      <c r="G455" s="85"/>
      <c r="H455" s="2" t="s">
        <v>446</v>
      </c>
      <c r="I455" s="7">
        <v>663</v>
      </c>
      <c r="J455" s="6">
        <v>7</v>
      </c>
      <c r="K455" s="15">
        <v>2</v>
      </c>
      <c r="L455" s="91" t="s">
        <v>58</v>
      </c>
      <c r="M455" s="92" t="s">
        <v>343</v>
      </c>
      <c r="N455" s="92" t="s">
        <v>362</v>
      </c>
      <c r="O455" s="92" t="s">
        <v>81</v>
      </c>
      <c r="P455" s="5">
        <v>610</v>
      </c>
      <c r="Q455" s="196">
        <f>'приложение 6'!Q602</f>
        <v>122</v>
      </c>
      <c r="R455" s="196">
        <f>'приложение 6'!R602</f>
        <v>122</v>
      </c>
      <c r="S455" s="196">
        <f>'приложение 6'!S602</f>
        <v>122</v>
      </c>
    </row>
    <row r="456" spans="1:19" ht="29.25" customHeight="1">
      <c r="A456" s="95"/>
      <c r="B456" s="94"/>
      <c r="C456" s="99"/>
      <c r="D456" s="97"/>
      <c r="E456" s="100"/>
      <c r="F456" s="100"/>
      <c r="G456" s="85"/>
      <c r="H456" s="2" t="s">
        <v>501</v>
      </c>
      <c r="I456" s="7">
        <v>663</v>
      </c>
      <c r="J456" s="6">
        <v>7</v>
      </c>
      <c r="K456" s="15">
        <v>2</v>
      </c>
      <c r="L456" s="91" t="s">
        <v>58</v>
      </c>
      <c r="M456" s="92" t="s">
        <v>343</v>
      </c>
      <c r="N456" s="92" t="s">
        <v>346</v>
      </c>
      <c r="O456" s="92" t="s">
        <v>388</v>
      </c>
      <c r="P456" s="5"/>
      <c r="Q456" s="196">
        <f>Q457+Q459+Q461</f>
        <v>2691.2000000000003</v>
      </c>
      <c r="R456" s="196">
        <f>R457+R459+R461</f>
        <v>2374.4</v>
      </c>
      <c r="S456" s="196">
        <f>S457+S459+S461</f>
        <v>4182.2</v>
      </c>
    </row>
    <row r="457" spans="1:19" ht="22.5" customHeight="1">
      <c r="A457" s="95"/>
      <c r="B457" s="94"/>
      <c r="C457" s="99"/>
      <c r="D457" s="97"/>
      <c r="E457" s="100"/>
      <c r="F457" s="100"/>
      <c r="G457" s="85"/>
      <c r="H457" s="2" t="s">
        <v>91</v>
      </c>
      <c r="I457" s="7">
        <v>663</v>
      </c>
      <c r="J457" s="6">
        <v>7</v>
      </c>
      <c r="K457" s="15">
        <v>2</v>
      </c>
      <c r="L457" s="91" t="s">
        <v>58</v>
      </c>
      <c r="M457" s="92" t="s">
        <v>343</v>
      </c>
      <c r="N457" s="92" t="s">
        <v>346</v>
      </c>
      <c r="O457" s="92" t="s">
        <v>81</v>
      </c>
      <c r="P457" s="5"/>
      <c r="Q457" s="196">
        <f>Q458</f>
        <v>2591.2000000000003</v>
      </c>
      <c r="R457" s="196">
        <f>R458</f>
        <v>2374.4</v>
      </c>
      <c r="S457" s="196">
        <f>S458</f>
        <v>2224.9</v>
      </c>
    </row>
    <row r="458" spans="1:19" ht="27.75" customHeight="1">
      <c r="A458" s="95"/>
      <c r="B458" s="94"/>
      <c r="C458" s="99"/>
      <c r="D458" s="97"/>
      <c r="E458" s="100"/>
      <c r="F458" s="100"/>
      <c r="G458" s="85"/>
      <c r="H458" s="2" t="s">
        <v>446</v>
      </c>
      <c r="I458" s="7">
        <v>663</v>
      </c>
      <c r="J458" s="6">
        <v>7</v>
      </c>
      <c r="K458" s="15">
        <v>2</v>
      </c>
      <c r="L458" s="91" t="s">
        <v>58</v>
      </c>
      <c r="M458" s="92" t="s">
        <v>343</v>
      </c>
      <c r="N458" s="92" t="s">
        <v>346</v>
      </c>
      <c r="O458" s="92" t="s">
        <v>81</v>
      </c>
      <c r="P458" s="9">
        <v>610</v>
      </c>
      <c r="Q458" s="194">
        <f>'приложение 6'!Q605</f>
        <v>2591.2000000000003</v>
      </c>
      <c r="R458" s="194">
        <f>'приложение 6'!R605</f>
        <v>2374.4</v>
      </c>
      <c r="S458" s="194">
        <f>'приложение 6'!S605</f>
        <v>2224.9</v>
      </c>
    </row>
    <row r="459" spans="1:19" ht="36" customHeight="1">
      <c r="A459" s="95"/>
      <c r="B459" s="94"/>
      <c r="C459" s="99"/>
      <c r="D459" s="97"/>
      <c r="E459" s="109"/>
      <c r="F459" s="109"/>
      <c r="G459" s="85"/>
      <c r="H459" s="4" t="str">
        <f>'приложение 6'!H606</f>
        <v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v>
      </c>
      <c r="I459" s="7">
        <f>'приложение 6'!I606</f>
        <v>663</v>
      </c>
      <c r="J459" s="6">
        <f>'приложение 6'!J606</f>
        <v>7</v>
      </c>
      <c r="K459" s="15">
        <f>'приложение 6'!K606</f>
        <v>2</v>
      </c>
      <c r="L459" s="91" t="str">
        <f>'приложение 6'!L606</f>
        <v>30</v>
      </c>
      <c r="M459" s="92" t="str">
        <f>'приложение 6'!M606</f>
        <v>0</v>
      </c>
      <c r="N459" s="92" t="str">
        <f>'приложение 6'!N606</f>
        <v>05</v>
      </c>
      <c r="O459" s="92" t="str">
        <f>'приложение 6'!O606</f>
        <v>74070</v>
      </c>
      <c r="P459" s="9" t="s">
        <v>389</v>
      </c>
      <c r="Q459" s="194">
        <f>'приложение 6'!Q606</f>
        <v>100</v>
      </c>
      <c r="R459" s="194">
        <f>'приложение 6'!R606</f>
        <v>0</v>
      </c>
      <c r="S459" s="194">
        <f>'приложение 6'!S606</f>
        <v>0</v>
      </c>
    </row>
    <row r="460" spans="1:19" ht="24.75" customHeight="1">
      <c r="A460" s="95"/>
      <c r="B460" s="94"/>
      <c r="C460" s="99"/>
      <c r="D460" s="97"/>
      <c r="E460" s="109"/>
      <c r="F460" s="109"/>
      <c r="G460" s="85"/>
      <c r="H460" s="4" t="str">
        <f>'приложение 6'!H607</f>
        <v>Субсидии бюджетным учреждениям</v>
      </c>
      <c r="I460" s="7">
        <f>'приложение 6'!I607</f>
        <v>663</v>
      </c>
      <c r="J460" s="6">
        <f>'приложение 6'!J607</f>
        <v>7</v>
      </c>
      <c r="K460" s="15">
        <f>'приложение 6'!K607</f>
        <v>2</v>
      </c>
      <c r="L460" s="91" t="str">
        <f>'приложение 6'!L607</f>
        <v>30</v>
      </c>
      <c r="M460" s="92" t="str">
        <f>'приложение 6'!M607</f>
        <v>0</v>
      </c>
      <c r="N460" s="92" t="str">
        <f>'приложение 6'!N607</f>
        <v>05</v>
      </c>
      <c r="O460" s="92" t="str">
        <f>'приложение 6'!O607</f>
        <v>74070</v>
      </c>
      <c r="P460" s="9">
        <f>'приложение 6'!P607</f>
        <v>610</v>
      </c>
      <c r="Q460" s="194">
        <f>'приложение 6'!Q607</f>
        <v>100</v>
      </c>
      <c r="R460" s="194">
        <f>'приложение 6'!R607</f>
        <v>0</v>
      </c>
      <c r="S460" s="194">
        <f>'приложение 6'!S607</f>
        <v>0</v>
      </c>
    </row>
    <row r="461" spans="1:19" ht="24.75" customHeight="1">
      <c r="A461" s="95"/>
      <c r="B461" s="94"/>
      <c r="C461" s="93"/>
      <c r="D461" s="97"/>
      <c r="E461" s="109"/>
      <c r="F461" s="109"/>
      <c r="G461" s="85"/>
      <c r="H461" s="272" t="str">
        <f>'приложение 6'!H608</f>
        <v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v>
      </c>
      <c r="I461" s="5">
        <f>'приложение 6'!I608</f>
        <v>663</v>
      </c>
      <c r="J461" s="6">
        <f>'приложение 6'!J608</f>
        <v>7</v>
      </c>
      <c r="K461" s="15">
        <f>'приложение 6'!K608</f>
        <v>2</v>
      </c>
      <c r="L461" s="91" t="str">
        <f>'приложение 6'!L608</f>
        <v>30</v>
      </c>
      <c r="M461" s="92" t="str">
        <f>'приложение 6'!M608</f>
        <v>0</v>
      </c>
      <c r="N461" s="92" t="str">
        <f>'приложение 6'!N608</f>
        <v>05</v>
      </c>
      <c r="O461" s="92" t="str">
        <f>'приложение 6'!O608</f>
        <v>S1410</v>
      </c>
      <c r="P461" s="9" t="s">
        <v>389</v>
      </c>
      <c r="Q461" s="194">
        <f>'приложение 6'!Q608</f>
        <v>0</v>
      </c>
      <c r="R461" s="194">
        <f>'приложение 6'!R608</f>
        <v>0</v>
      </c>
      <c r="S461" s="194">
        <f>'приложение 6'!S608</f>
        <v>1957.3</v>
      </c>
    </row>
    <row r="462" spans="1:19" ht="24.75" customHeight="1">
      <c r="A462" s="95"/>
      <c r="B462" s="94"/>
      <c r="C462" s="93"/>
      <c r="D462" s="97"/>
      <c r="E462" s="109"/>
      <c r="F462" s="109"/>
      <c r="G462" s="85"/>
      <c r="H462" s="4" t="str">
        <f>'приложение 6'!H609</f>
        <v>Субсидии бюджетным учреждениям</v>
      </c>
      <c r="I462" s="5">
        <f>'приложение 6'!I609</f>
        <v>663</v>
      </c>
      <c r="J462" s="6">
        <f>'приложение 6'!J609</f>
        <v>7</v>
      </c>
      <c r="K462" s="15">
        <f>'приложение 6'!K609</f>
        <v>2</v>
      </c>
      <c r="L462" s="91" t="str">
        <f>'приложение 6'!L609</f>
        <v>30</v>
      </c>
      <c r="M462" s="92" t="str">
        <f>'приложение 6'!M609</f>
        <v>0</v>
      </c>
      <c r="N462" s="92" t="str">
        <f>'приложение 6'!N609</f>
        <v>05</v>
      </c>
      <c r="O462" s="92" t="str">
        <f>'приложение 6'!O609</f>
        <v>S1410</v>
      </c>
      <c r="P462" s="9">
        <f>'приложение 6'!P609</f>
        <v>610</v>
      </c>
      <c r="Q462" s="194">
        <f>'приложение 6'!Q609</f>
        <v>0</v>
      </c>
      <c r="R462" s="194">
        <f>'приложение 6'!R609</f>
        <v>0</v>
      </c>
      <c r="S462" s="194">
        <f>'приложение 6'!S609</f>
        <v>1957.3</v>
      </c>
    </row>
    <row r="463" spans="1:19" ht="24.75" customHeight="1">
      <c r="A463" s="95"/>
      <c r="B463" s="94"/>
      <c r="C463" s="93"/>
      <c r="D463" s="97"/>
      <c r="E463" s="109"/>
      <c r="F463" s="109"/>
      <c r="G463" s="85"/>
      <c r="H463" s="227" t="s">
        <v>678</v>
      </c>
      <c r="I463" s="5">
        <v>663</v>
      </c>
      <c r="J463" s="6">
        <v>7</v>
      </c>
      <c r="K463" s="15">
        <v>2</v>
      </c>
      <c r="L463" s="91" t="s">
        <v>58</v>
      </c>
      <c r="M463" s="92" t="s">
        <v>343</v>
      </c>
      <c r="N463" s="92" t="s">
        <v>433</v>
      </c>
      <c r="O463" s="92" t="s">
        <v>388</v>
      </c>
      <c r="P463" s="9"/>
      <c r="Q463" s="194">
        <f aca="true" t="shared" si="39" ref="Q463:S464">Q464</f>
        <v>0</v>
      </c>
      <c r="R463" s="194">
        <f t="shared" si="39"/>
        <v>4706.1</v>
      </c>
      <c r="S463" s="194">
        <f t="shared" si="39"/>
        <v>6000.6</v>
      </c>
    </row>
    <row r="464" spans="1:19" ht="49.5" customHeight="1">
      <c r="A464" s="95"/>
      <c r="B464" s="94"/>
      <c r="C464" s="93"/>
      <c r="D464" s="97"/>
      <c r="E464" s="109"/>
      <c r="F464" s="109"/>
      <c r="G464" s="85"/>
      <c r="H464" s="227" t="s">
        <v>434</v>
      </c>
      <c r="I464" s="5">
        <v>663</v>
      </c>
      <c r="J464" s="6">
        <v>7</v>
      </c>
      <c r="K464" s="15">
        <v>2</v>
      </c>
      <c r="L464" s="91" t="s">
        <v>58</v>
      </c>
      <c r="M464" s="92" t="s">
        <v>343</v>
      </c>
      <c r="N464" s="92" t="s">
        <v>433</v>
      </c>
      <c r="O464" s="92" t="s">
        <v>575</v>
      </c>
      <c r="P464" s="9"/>
      <c r="Q464" s="194">
        <f t="shared" si="39"/>
        <v>0</v>
      </c>
      <c r="R464" s="194">
        <f t="shared" si="39"/>
        <v>4706.1</v>
      </c>
      <c r="S464" s="194">
        <f t="shared" si="39"/>
        <v>6000.6</v>
      </c>
    </row>
    <row r="465" spans="1:19" ht="24.75" customHeight="1">
      <c r="A465" s="95"/>
      <c r="B465" s="94"/>
      <c r="C465" s="93"/>
      <c r="D465" s="97"/>
      <c r="E465" s="109"/>
      <c r="F465" s="109"/>
      <c r="G465" s="85"/>
      <c r="H465" s="10" t="s">
        <v>446</v>
      </c>
      <c r="I465" s="5">
        <v>663</v>
      </c>
      <c r="J465" s="6">
        <v>7</v>
      </c>
      <c r="K465" s="15">
        <v>2</v>
      </c>
      <c r="L465" s="91" t="s">
        <v>58</v>
      </c>
      <c r="M465" s="92" t="s">
        <v>343</v>
      </c>
      <c r="N465" s="92" t="s">
        <v>433</v>
      </c>
      <c r="O465" s="92" t="s">
        <v>575</v>
      </c>
      <c r="P465" s="9">
        <v>610</v>
      </c>
      <c r="Q465" s="194">
        <f>'приложение 6'!Q612</f>
        <v>0</v>
      </c>
      <c r="R465" s="196">
        <f>'приложение 6'!R612</f>
        <v>4706.1</v>
      </c>
      <c r="S465" s="196">
        <f>'приложение 6'!S612</f>
        <v>6000.6</v>
      </c>
    </row>
    <row r="466" spans="1:19" ht="24.75" customHeight="1">
      <c r="A466" s="95"/>
      <c r="B466" s="94"/>
      <c r="C466" s="93"/>
      <c r="D466" s="97"/>
      <c r="E466" s="100"/>
      <c r="F466" s="100"/>
      <c r="G466" s="85"/>
      <c r="H466" s="293" t="s">
        <v>475</v>
      </c>
      <c r="I466" s="5">
        <v>663</v>
      </c>
      <c r="J466" s="6">
        <v>7</v>
      </c>
      <c r="K466" s="15">
        <v>2</v>
      </c>
      <c r="L466" s="91" t="s">
        <v>58</v>
      </c>
      <c r="M466" s="92" t="s">
        <v>343</v>
      </c>
      <c r="N466" s="92" t="s">
        <v>621</v>
      </c>
      <c r="O466" s="92" t="s">
        <v>388</v>
      </c>
      <c r="P466" s="9"/>
      <c r="Q466" s="194">
        <f aca="true" t="shared" si="40" ref="Q466:S467">Q467</f>
        <v>3311.2</v>
      </c>
      <c r="R466" s="194">
        <f t="shared" si="40"/>
        <v>3269.8</v>
      </c>
      <c r="S466" s="194">
        <f t="shared" si="40"/>
        <v>3335.1</v>
      </c>
    </row>
    <row r="467" spans="1:19" ht="39" customHeight="1">
      <c r="A467" s="95"/>
      <c r="B467" s="94"/>
      <c r="C467" s="93"/>
      <c r="D467" s="97"/>
      <c r="E467" s="100"/>
      <c r="F467" s="100"/>
      <c r="G467" s="85"/>
      <c r="H467" s="10" t="s">
        <v>474</v>
      </c>
      <c r="I467" s="5">
        <v>663</v>
      </c>
      <c r="J467" s="6">
        <v>7</v>
      </c>
      <c r="K467" s="15">
        <v>2</v>
      </c>
      <c r="L467" s="91" t="s">
        <v>58</v>
      </c>
      <c r="M467" s="92" t="s">
        <v>343</v>
      </c>
      <c r="N467" s="92" t="s">
        <v>621</v>
      </c>
      <c r="O467" s="92" t="s">
        <v>622</v>
      </c>
      <c r="P467" s="9"/>
      <c r="Q467" s="194">
        <f t="shared" si="40"/>
        <v>3311.2</v>
      </c>
      <c r="R467" s="194">
        <f t="shared" si="40"/>
        <v>3269.8</v>
      </c>
      <c r="S467" s="194">
        <f t="shared" si="40"/>
        <v>3335.1</v>
      </c>
    </row>
    <row r="468" spans="1:19" ht="24.75" customHeight="1">
      <c r="A468" s="95"/>
      <c r="B468" s="94"/>
      <c r="C468" s="93"/>
      <c r="D468" s="97"/>
      <c r="E468" s="100"/>
      <c r="F468" s="100"/>
      <c r="G468" s="85"/>
      <c r="H468" s="10" t="s">
        <v>446</v>
      </c>
      <c r="I468" s="5">
        <v>663</v>
      </c>
      <c r="J468" s="6">
        <v>7</v>
      </c>
      <c r="K468" s="15">
        <v>2</v>
      </c>
      <c r="L468" s="91" t="s">
        <v>58</v>
      </c>
      <c r="M468" s="92" t="s">
        <v>343</v>
      </c>
      <c r="N468" s="92" t="s">
        <v>621</v>
      </c>
      <c r="O468" s="92" t="s">
        <v>622</v>
      </c>
      <c r="P468" s="9">
        <v>610</v>
      </c>
      <c r="Q468" s="194">
        <f>'приложение 6'!Q615</f>
        <v>3311.2</v>
      </c>
      <c r="R468" s="196">
        <f>'приложение 6'!R615</f>
        <v>3269.8</v>
      </c>
      <c r="S468" s="196">
        <f>'приложение 6'!S615</f>
        <v>3335.1</v>
      </c>
    </row>
    <row r="469" spans="1:19" s="170" customFormat="1" ht="20.25" customHeight="1">
      <c r="A469" s="135"/>
      <c r="B469" s="136"/>
      <c r="C469" s="418">
        <v>703</v>
      </c>
      <c r="D469" s="419"/>
      <c r="E469" s="419"/>
      <c r="F469" s="419"/>
      <c r="G469" s="129">
        <v>612</v>
      </c>
      <c r="H469" s="142" t="s">
        <v>103</v>
      </c>
      <c r="I469" s="139">
        <v>27</v>
      </c>
      <c r="J469" s="141">
        <v>7</v>
      </c>
      <c r="K469" s="132">
        <v>3</v>
      </c>
      <c r="L469" s="133"/>
      <c r="M469" s="134"/>
      <c r="N469" s="134"/>
      <c r="O469" s="134"/>
      <c r="P469" s="139"/>
      <c r="Q469" s="197">
        <f>Q477+Q483+Q470</f>
        <v>12771.3</v>
      </c>
      <c r="R469" s="197">
        <f>R477+R483</f>
        <v>12781.3</v>
      </c>
      <c r="S469" s="197">
        <f>S477+S483</f>
        <v>12781.3</v>
      </c>
    </row>
    <row r="470" spans="1:19" s="170" customFormat="1" ht="37.5" customHeight="1" hidden="1">
      <c r="A470" s="135"/>
      <c r="B470" s="136"/>
      <c r="C470" s="146"/>
      <c r="D470" s="206"/>
      <c r="E470" s="158"/>
      <c r="F470" s="158"/>
      <c r="G470" s="129"/>
      <c r="H470" s="4" t="str">
        <f>'приложение 6'!H273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70" s="5">
        <f>'приложение 6'!I273</f>
        <v>27</v>
      </c>
      <c r="J470" s="6">
        <f>'приложение 6'!J273</f>
        <v>7</v>
      </c>
      <c r="K470" s="15">
        <f>'приложение 6'!K273</f>
        <v>3</v>
      </c>
      <c r="L470" s="91">
        <f>'приложение 6'!L273</f>
        <v>27</v>
      </c>
      <c r="M470" s="92" t="str">
        <f>'приложение 6'!M273</f>
        <v>0</v>
      </c>
      <c r="N470" s="92" t="str">
        <f>'приложение 6'!N273</f>
        <v>00</v>
      </c>
      <c r="O470" s="92" t="str">
        <f>'приложение 6'!O273</f>
        <v>00000</v>
      </c>
      <c r="P470" s="9" t="s">
        <v>389</v>
      </c>
      <c r="Q470" s="194">
        <f>'приложение 6'!Q273</f>
        <v>0</v>
      </c>
      <c r="R470" s="196">
        <f>'приложение 6'!R273</f>
        <v>0</v>
      </c>
      <c r="S470" s="196">
        <f>'приложение 6'!S273</f>
        <v>0</v>
      </c>
    </row>
    <row r="471" spans="1:19" s="170" customFormat="1" ht="21.75" customHeight="1" hidden="1">
      <c r="A471" s="135"/>
      <c r="B471" s="136"/>
      <c r="C471" s="146"/>
      <c r="D471" s="206"/>
      <c r="E471" s="158"/>
      <c r="F471" s="158"/>
      <c r="G471" s="129"/>
      <c r="H471" s="4" t="str">
        <f>'приложение 6'!H274</f>
        <v> Основное мероприятие «Обеспечение благоприятных и безопасных условий для отдыха и оздоровления детей»</v>
      </c>
      <c r="I471" s="5">
        <f>'приложение 6'!I274</f>
        <v>27</v>
      </c>
      <c r="J471" s="6">
        <f>'приложение 6'!J274</f>
        <v>7</v>
      </c>
      <c r="K471" s="15">
        <f>'приложение 6'!K274</f>
        <v>3</v>
      </c>
      <c r="L471" s="91">
        <f>'приложение 6'!L274</f>
        <v>27</v>
      </c>
      <c r="M471" s="92" t="str">
        <f>'приложение 6'!M274</f>
        <v>0</v>
      </c>
      <c r="N471" s="92" t="str">
        <f>'приложение 6'!N274</f>
        <v>03</v>
      </c>
      <c r="O471" s="92" t="str">
        <f>'приложение 6'!O274</f>
        <v>00000</v>
      </c>
      <c r="P471" s="9" t="s">
        <v>389</v>
      </c>
      <c r="Q471" s="194">
        <f>'приложение 6'!Q274</f>
        <v>0</v>
      </c>
      <c r="R471" s="196">
        <f>'приложение 6'!R274</f>
        <v>0</v>
      </c>
      <c r="S471" s="196">
        <f>'приложение 6'!S274</f>
        <v>0</v>
      </c>
    </row>
    <row r="472" spans="1:19" s="170" customFormat="1" ht="20.25" customHeight="1" hidden="1">
      <c r="A472" s="135"/>
      <c r="B472" s="136"/>
      <c r="C472" s="146"/>
      <c r="D472" s="206"/>
      <c r="E472" s="158"/>
      <c r="F472" s="158"/>
      <c r="G472" s="129"/>
      <c r="H472" s="4" t="str">
        <f>'приложение 6'!H275</f>
        <v>Учреждения по внешкольной работе с детьми</v>
      </c>
      <c r="I472" s="5">
        <f>'приложение 6'!I275</f>
        <v>27</v>
      </c>
      <c r="J472" s="6">
        <f>'приложение 6'!J275</f>
        <v>7</v>
      </c>
      <c r="K472" s="15">
        <f>'приложение 6'!K275</f>
        <v>3</v>
      </c>
      <c r="L472" s="91">
        <f>'приложение 6'!L275</f>
        <v>27</v>
      </c>
      <c r="M472" s="92" t="str">
        <f>'приложение 6'!M275</f>
        <v>0</v>
      </c>
      <c r="N472" s="92" t="str">
        <f>'приложение 6'!N275</f>
        <v>03</v>
      </c>
      <c r="O472" s="92" t="str">
        <f>'приложение 6'!O275</f>
        <v>15590</v>
      </c>
      <c r="P472" s="9" t="s">
        <v>389</v>
      </c>
      <c r="Q472" s="194">
        <f>'приложение 6'!Q275</f>
        <v>0</v>
      </c>
      <c r="R472" s="196">
        <f>'приложение 6'!R275</f>
        <v>0</v>
      </c>
      <c r="S472" s="196">
        <f>'приложение 6'!S275</f>
        <v>0</v>
      </c>
    </row>
    <row r="473" spans="1:19" s="170" customFormat="1" ht="20.25" customHeight="1" hidden="1">
      <c r="A473" s="135"/>
      <c r="B473" s="136"/>
      <c r="C473" s="146"/>
      <c r="D473" s="206"/>
      <c r="E473" s="158"/>
      <c r="F473" s="158"/>
      <c r="G473" s="129"/>
      <c r="H473" s="4" t="str">
        <f>'приложение 6'!H276</f>
        <v>Субсидии бюджетным учреждениям</v>
      </c>
      <c r="I473" s="5">
        <f>'приложение 6'!I276</f>
        <v>27</v>
      </c>
      <c r="J473" s="6">
        <f>'приложение 6'!J276</f>
        <v>7</v>
      </c>
      <c r="K473" s="15">
        <f>'приложение 6'!K276</f>
        <v>3</v>
      </c>
      <c r="L473" s="91">
        <f>'приложение 6'!L276</f>
        <v>27</v>
      </c>
      <c r="M473" s="92" t="str">
        <f>'приложение 6'!M276</f>
        <v>0</v>
      </c>
      <c r="N473" s="92" t="str">
        <f>'приложение 6'!N276</f>
        <v>03</v>
      </c>
      <c r="O473" s="92" t="str">
        <f>'приложение 6'!O276</f>
        <v>15590</v>
      </c>
      <c r="P473" s="9">
        <f>'приложение 6'!P276</f>
        <v>610</v>
      </c>
      <c r="Q473" s="194">
        <f>'приложение 6'!Q276</f>
        <v>0</v>
      </c>
      <c r="R473" s="196">
        <f>'приложение 6'!R276</f>
        <v>0</v>
      </c>
      <c r="S473" s="196">
        <f>'приложение 6'!S276</f>
        <v>0</v>
      </c>
    </row>
    <row r="474" spans="1:19" s="170" customFormat="1" ht="34.5" customHeight="1" hidden="1">
      <c r="A474" s="135"/>
      <c r="B474" s="136"/>
      <c r="C474" s="146"/>
      <c r="D474" s="206"/>
      <c r="E474" s="158"/>
      <c r="F474" s="158"/>
      <c r="G474" s="129"/>
      <c r="H474" s="4" t="str">
        <f>'приложение 6'!H277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74" s="5">
        <f>'приложение 6'!I277</f>
        <v>27</v>
      </c>
      <c r="J474" s="6">
        <f>'приложение 6'!J277</f>
        <v>7</v>
      </c>
      <c r="K474" s="15">
        <f>'приложение 6'!K277</f>
        <v>3</v>
      </c>
      <c r="L474" s="91">
        <f>'приложение 6'!L277</f>
        <v>27</v>
      </c>
      <c r="M474" s="92" t="str">
        <f>'приложение 6'!M277</f>
        <v>0</v>
      </c>
      <c r="N474" s="92" t="str">
        <f>'приложение 6'!N277</f>
        <v>04</v>
      </c>
      <c r="O474" s="92" t="str">
        <f>'приложение 6'!O277</f>
        <v>00000</v>
      </c>
      <c r="P474" s="9" t="s">
        <v>389</v>
      </c>
      <c r="Q474" s="194">
        <f>'приложение 6'!Q277</f>
        <v>0</v>
      </c>
      <c r="R474" s="196">
        <f>'приложение 6'!R277</f>
        <v>0</v>
      </c>
      <c r="S474" s="196">
        <f>'приложение 6'!S277</f>
        <v>0</v>
      </c>
    </row>
    <row r="475" spans="1:19" s="170" customFormat="1" ht="20.25" customHeight="1" hidden="1">
      <c r="A475" s="135"/>
      <c r="B475" s="136"/>
      <c r="C475" s="146"/>
      <c r="D475" s="206"/>
      <c r="E475" s="158"/>
      <c r="F475" s="158"/>
      <c r="G475" s="129"/>
      <c r="H475" s="4" t="str">
        <f>'приложение 6'!H278</f>
        <v>Учреждения по внешкольной работе с детьми</v>
      </c>
      <c r="I475" s="5">
        <f>'приложение 6'!I278</f>
        <v>27</v>
      </c>
      <c r="J475" s="6">
        <f>'приложение 6'!J278</f>
        <v>7</v>
      </c>
      <c r="K475" s="15">
        <f>'приложение 6'!K278</f>
        <v>3</v>
      </c>
      <c r="L475" s="91">
        <f>'приложение 6'!L278</f>
        <v>27</v>
      </c>
      <c r="M475" s="92" t="str">
        <f>'приложение 6'!M278</f>
        <v>0</v>
      </c>
      <c r="N475" s="92" t="str">
        <f>'приложение 6'!N278</f>
        <v>04</v>
      </c>
      <c r="O475" s="92" t="str">
        <f>'приложение 6'!O278</f>
        <v>15590</v>
      </c>
      <c r="P475" s="9" t="s">
        <v>389</v>
      </c>
      <c r="Q475" s="194">
        <f>'приложение 6'!Q278</f>
        <v>0</v>
      </c>
      <c r="R475" s="196">
        <f>'приложение 6'!R278</f>
        <v>0</v>
      </c>
      <c r="S475" s="196">
        <f>'приложение 6'!S278</f>
        <v>0</v>
      </c>
    </row>
    <row r="476" spans="1:19" s="170" customFormat="1" ht="20.25" customHeight="1" hidden="1">
      <c r="A476" s="135"/>
      <c r="B476" s="136"/>
      <c r="C476" s="146"/>
      <c r="D476" s="206"/>
      <c r="E476" s="158"/>
      <c r="F476" s="158"/>
      <c r="G476" s="129"/>
      <c r="H476" s="4" t="str">
        <f>'приложение 6'!H279</f>
        <v>Субсидии бюджетным учреждениям</v>
      </c>
      <c r="I476" s="5">
        <f>'приложение 6'!I279</f>
        <v>27</v>
      </c>
      <c r="J476" s="6">
        <f>'приложение 6'!J279</f>
        <v>7</v>
      </c>
      <c r="K476" s="15">
        <f>'приложение 6'!K279</f>
        <v>3</v>
      </c>
      <c r="L476" s="91">
        <f>'приложение 6'!L279</f>
        <v>27</v>
      </c>
      <c r="M476" s="92" t="str">
        <f>'приложение 6'!M279</f>
        <v>0</v>
      </c>
      <c r="N476" s="92" t="str">
        <f>'приложение 6'!N279</f>
        <v>04</v>
      </c>
      <c r="O476" s="92" t="str">
        <f>'приложение 6'!O279</f>
        <v>15590</v>
      </c>
      <c r="P476" s="9">
        <f>'приложение 6'!P279</f>
        <v>610</v>
      </c>
      <c r="Q476" s="194">
        <f>'приложение 6'!Q279</f>
        <v>0</v>
      </c>
      <c r="R476" s="196">
        <f>'приложение 6'!R279</f>
        <v>0</v>
      </c>
      <c r="S476" s="196">
        <f>'приложение 6'!S279</f>
        <v>0</v>
      </c>
    </row>
    <row r="477" spans="1:19" ht="30.75" customHeight="1">
      <c r="A477" s="93"/>
      <c r="B477" s="94"/>
      <c r="C477" s="99"/>
      <c r="D477" s="97"/>
      <c r="E477" s="109"/>
      <c r="F477" s="109"/>
      <c r="G477" s="85"/>
      <c r="H477" s="221" t="s">
        <v>623</v>
      </c>
      <c r="I477" s="5">
        <v>663</v>
      </c>
      <c r="J477" s="6">
        <v>7</v>
      </c>
      <c r="K477" s="15">
        <v>3</v>
      </c>
      <c r="L477" s="15">
        <v>30</v>
      </c>
      <c r="M477" s="92" t="s">
        <v>343</v>
      </c>
      <c r="N477" s="92" t="s">
        <v>353</v>
      </c>
      <c r="O477" s="92" t="s">
        <v>388</v>
      </c>
      <c r="P477" s="9"/>
      <c r="Q477" s="194">
        <f>Q478</f>
        <v>3247.7</v>
      </c>
      <c r="R477" s="194">
        <f>R478</f>
        <v>3257.7</v>
      </c>
      <c r="S477" s="194">
        <f>S478</f>
        <v>3257.7</v>
      </c>
    </row>
    <row r="478" spans="1:19" ht="25.5" customHeight="1">
      <c r="A478" s="95"/>
      <c r="B478" s="94"/>
      <c r="C478" s="99"/>
      <c r="D478" s="97"/>
      <c r="E478" s="109"/>
      <c r="F478" s="109"/>
      <c r="G478" s="85"/>
      <c r="H478" s="4" t="s">
        <v>500</v>
      </c>
      <c r="I478" s="7">
        <v>663</v>
      </c>
      <c r="J478" s="6">
        <v>7</v>
      </c>
      <c r="K478" s="15">
        <v>3</v>
      </c>
      <c r="L478" s="15">
        <v>30</v>
      </c>
      <c r="M478" s="92" t="s">
        <v>343</v>
      </c>
      <c r="N478" s="92" t="s">
        <v>362</v>
      </c>
      <c r="O478" s="92" t="s">
        <v>388</v>
      </c>
      <c r="P478" s="9"/>
      <c r="Q478" s="194">
        <f>Q479+Q481</f>
        <v>3247.7</v>
      </c>
      <c r="R478" s="194">
        <f>R479+R481</f>
        <v>3257.7</v>
      </c>
      <c r="S478" s="194">
        <f>S479+S481</f>
        <v>3257.7</v>
      </c>
    </row>
    <row r="479" spans="1:19" ht="25.5" customHeight="1">
      <c r="A479" s="95"/>
      <c r="B479" s="94"/>
      <c r="C479" s="99"/>
      <c r="D479" s="97"/>
      <c r="E479" s="109"/>
      <c r="F479" s="109"/>
      <c r="G479" s="85"/>
      <c r="H479" s="4" t="s">
        <v>92</v>
      </c>
      <c r="I479" s="7">
        <v>663</v>
      </c>
      <c r="J479" s="6">
        <v>7</v>
      </c>
      <c r="K479" s="15">
        <v>3</v>
      </c>
      <c r="L479" s="15">
        <v>30</v>
      </c>
      <c r="M479" s="92" t="s">
        <v>343</v>
      </c>
      <c r="N479" s="92" t="s">
        <v>362</v>
      </c>
      <c r="O479" s="92" t="s">
        <v>30</v>
      </c>
      <c r="P479" s="9"/>
      <c r="Q479" s="194">
        <f>Q480</f>
        <v>1572.6</v>
      </c>
      <c r="R479" s="194">
        <f>R480</f>
        <v>1582.6</v>
      </c>
      <c r="S479" s="194">
        <f>S480</f>
        <v>1582.6</v>
      </c>
    </row>
    <row r="480" spans="1:19" ht="25.5" customHeight="1">
      <c r="A480" s="95"/>
      <c r="B480" s="94"/>
      <c r="C480" s="99"/>
      <c r="D480" s="97"/>
      <c r="E480" s="109"/>
      <c r="F480" s="109"/>
      <c r="G480" s="85"/>
      <c r="H480" s="4" t="s">
        <v>446</v>
      </c>
      <c r="I480" s="7">
        <v>663</v>
      </c>
      <c r="J480" s="20">
        <v>7</v>
      </c>
      <c r="K480" s="15">
        <v>3</v>
      </c>
      <c r="L480" s="15">
        <v>30</v>
      </c>
      <c r="M480" s="92" t="s">
        <v>343</v>
      </c>
      <c r="N480" s="92" t="s">
        <v>362</v>
      </c>
      <c r="O480" s="92" t="s">
        <v>30</v>
      </c>
      <c r="P480" s="9">
        <v>610</v>
      </c>
      <c r="Q480" s="194">
        <f>'приложение 6'!Q620</f>
        <v>1572.6</v>
      </c>
      <c r="R480" s="194">
        <f>'приложение 6'!R620</f>
        <v>1582.6</v>
      </c>
      <c r="S480" s="194">
        <f>'приложение 6'!S620</f>
        <v>1582.6</v>
      </c>
    </row>
    <row r="481" spans="1:19" ht="39.75" customHeight="1">
      <c r="A481" s="95"/>
      <c r="B481" s="94"/>
      <c r="C481" s="99"/>
      <c r="D481" s="97"/>
      <c r="E481" s="109"/>
      <c r="F481" s="109"/>
      <c r="G481" s="85"/>
      <c r="H481" s="4" t="s">
        <v>569</v>
      </c>
      <c r="I481" s="7">
        <v>663</v>
      </c>
      <c r="J481" s="20">
        <v>7</v>
      </c>
      <c r="K481" s="15">
        <v>3</v>
      </c>
      <c r="L481" s="15">
        <v>30</v>
      </c>
      <c r="M481" s="92" t="s">
        <v>343</v>
      </c>
      <c r="N481" s="92" t="s">
        <v>362</v>
      </c>
      <c r="O481" s="92" t="s">
        <v>568</v>
      </c>
      <c r="P481" s="9"/>
      <c r="Q481" s="194">
        <f>Q482</f>
        <v>1675.1</v>
      </c>
      <c r="R481" s="194">
        <f>R482</f>
        <v>1675.1</v>
      </c>
      <c r="S481" s="194">
        <f>S482</f>
        <v>1675.1</v>
      </c>
    </row>
    <row r="482" spans="1:19" ht="21" customHeight="1">
      <c r="A482" s="95"/>
      <c r="B482" s="94"/>
      <c r="C482" s="99"/>
      <c r="D482" s="97"/>
      <c r="E482" s="109"/>
      <c r="F482" s="109"/>
      <c r="G482" s="85"/>
      <c r="H482" s="4" t="s">
        <v>446</v>
      </c>
      <c r="I482" s="7">
        <v>663</v>
      </c>
      <c r="J482" s="20">
        <v>7</v>
      </c>
      <c r="K482" s="15">
        <v>3</v>
      </c>
      <c r="L482" s="15">
        <v>30</v>
      </c>
      <c r="M482" s="92" t="s">
        <v>343</v>
      </c>
      <c r="N482" s="92" t="s">
        <v>362</v>
      </c>
      <c r="O482" s="92" t="s">
        <v>568</v>
      </c>
      <c r="P482" s="9">
        <v>610</v>
      </c>
      <c r="Q482" s="194">
        <f>'приложение 6'!Q622</f>
        <v>1675.1</v>
      </c>
      <c r="R482" s="194">
        <f>'приложение 6'!R622</f>
        <v>1675.1</v>
      </c>
      <c r="S482" s="194">
        <f>'приложение 6'!S622</f>
        <v>1675.1</v>
      </c>
    </row>
    <row r="483" spans="1:19" s="170" customFormat="1" ht="29.25" customHeight="1">
      <c r="A483" s="135"/>
      <c r="B483" s="136"/>
      <c r="C483" s="146"/>
      <c r="D483" s="206"/>
      <c r="E483" s="158"/>
      <c r="F483" s="158"/>
      <c r="G483" s="129"/>
      <c r="H483" s="4" t="s">
        <v>411</v>
      </c>
      <c r="I483" s="5">
        <v>27</v>
      </c>
      <c r="J483" s="6">
        <v>7</v>
      </c>
      <c r="K483" s="15">
        <v>3</v>
      </c>
      <c r="L483" s="91" t="s">
        <v>412</v>
      </c>
      <c r="M483" s="92" t="s">
        <v>343</v>
      </c>
      <c r="N483" s="92" t="s">
        <v>353</v>
      </c>
      <c r="O483" s="92" t="s">
        <v>388</v>
      </c>
      <c r="P483" s="5"/>
      <c r="Q483" s="196">
        <f>Q484</f>
        <v>9523.6</v>
      </c>
      <c r="R483" s="196">
        <f>R484</f>
        <v>9523.6</v>
      </c>
      <c r="S483" s="196">
        <f>S484</f>
        <v>9523.6</v>
      </c>
    </row>
    <row r="484" spans="1:19" s="170" customFormat="1" ht="35.25" customHeight="1">
      <c r="A484" s="135"/>
      <c r="B484" s="136"/>
      <c r="C484" s="146"/>
      <c r="D484" s="206"/>
      <c r="E484" s="158"/>
      <c r="F484" s="158"/>
      <c r="G484" s="129"/>
      <c r="H484" s="4" t="s">
        <v>413</v>
      </c>
      <c r="I484" s="5">
        <v>27</v>
      </c>
      <c r="J484" s="6">
        <v>7</v>
      </c>
      <c r="K484" s="15">
        <v>3</v>
      </c>
      <c r="L484" s="91" t="s">
        <v>412</v>
      </c>
      <c r="M484" s="92" t="s">
        <v>343</v>
      </c>
      <c r="N484" s="92" t="s">
        <v>357</v>
      </c>
      <c r="O484" s="92" t="s">
        <v>388</v>
      </c>
      <c r="P484" s="5"/>
      <c r="Q484" s="196">
        <f>Q485+Q487</f>
        <v>9523.6</v>
      </c>
      <c r="R484" s="196">
        <f>R485+R487</f>
        <v>9523.6</v>
      </c>
      <c r="S484" s="196">
        <f>S485+S487</f>
        <v>9523.6</v>
      </c>
    </row>
    <row r="485" spans="1:19" s="170" customFormat="1" ht="20.25" customHeight="1">
      <c r="A485" s="135"/>
      <c r="B485" s="136"/>
      <c r="C485" s="146"/>
      <c r="D485" s="206"/>
      <c r="E485" s="158"/>
      <c r="F485" s="158"/>
      <c r="G485" s="129"/>
      <c r="H485" s="225" t="s">
        <v>92</v>
      </c>
      <c r="I485" s="9">
        <v>27</v>
      </c>
      <c r="J485" s="15">
        <v>7</v>
      </c>
      <c r="K485" s="15">
        <v>3</v>
      </c>
      <c r="L485" s="91" t="s">
        <v>412</v>
      </c>
      <c r="M485" s="92" t="s">
        <v>343</v>
      </c>
      <c r="N485" s="92" t="s">
        <v>357</v>
      </c>
      <c r="O485" s="92" t="s">
        <v>30</v>
      </c>
      <c r="P485" s="5"/>
      <c r="Q485" s="196">
        <f>Q486</f>
        <v>6977.1</v>
      </c>
      <c r="R485" s="196">
        <f>R486</f>
        <v>6977.1</v>
      </c>
      <c r="S485" s="196">
        <f>S486</f>
        <v>6977.1</v>
      </c>
    </row>
    <row r="486" spans="1:19" s="170" customFormat="1" ht="20.25" customHeight="1">
      <c r="A486" s="135"/>
      <c r="B486" s="136"/>
      <c r="C486" s="146"/>
      <c r="D486" s="206"/>
      <c r="E486" s="158"/>
      <c r="F486" s="158"/>
      <c r="G486" s="129"/>
      <c r="H486" s="225" t="s">
        <v>446</v>
      </c>
      <c r="I486" s="9">
        <v>27</v>
      </c>
      <c r="J486" s="15">
        <v>7</v>
      </c>
      <c r="K486" s="15">
        <v>3</v>
      </c>
      <c r="L486" s="91" t="s">
        <v>412</v>
      </c>
      <c r="M486" s="92" t="s">
        <v>343</v>
      </c>
      <c r="N486" s="92" t="s">
        <v>357</v>
      </c>
      <c r="O486" s="92" t="s">
        <v>30</v>
      </c>
      <c r="P486" s="5">
        <v>610</v>
      </c>
      <c r="Q486" s="196">
        <f>'приложение 6'!Q283</f>
        <v>6977.1</v>
      </c>
      <c r="R486" s="196">
        <f>'приложение 6'!R283</f>
        <v>6977.1</v>
      </c>
      <c r="S486" s="196">
        <f>'приложение 6'!S283</f>
        <v>6977.1</v>
      </c>
    </row>
    <row r="487" spans="1:19" ht="31.5" customHeight="1">
      <c r="A487" s="93"/>
      <c r="B487" s="94"/>
      <c r="C487" s="99"/>
      <c r="D487" s="107"/>
      <c r="E487" s="110"/>
      <c r="F487" s="110"/>
      <c r="G487" s="85"/>
      <c r="H487" s="225" t="s">
        <v>569</v>
      </c>
      <c r="I487" s="9">
        <v>27</v>
      </c>
      <c r="J487" s="15">
        <v>7</v>
      </c>
      <c r="K487" s="15">
        <v>3</v>
      </c>
      <c r="L487" s="91" t="s">
        <v>412</v>
      </c>
      <c r="M487" s="92" t="s">
        <v>343</v>
      </c>
      <c r="N487" s="92" t="s">
        <v>357</v>
      </c>
      <c r="O487" s="92" t="s">
        <v>568</v>
      </c>
      <c r="P487" s="9"/>
      <c r="Q487" s="194">
        <f>Q488</f>
        <v>2546.5</v>
      </c>
      <c r="R487" s="194">
        <f>R488</f>
        <v>2546.5</v>
      </c>
      <c r="S487" s="194">
        <f>S488</f>
        <v>2546.5</v>
      </c>
    </row>
    <row r="488" spans="1:19" ht="20.25" customHeight="1">
      <c r="A488" s="93"/>
      <c r="B488" s="94"/>
      <c r="C488" s="99"/>
      <c r="D488" s="107"/>
      <c r="E488" s="110"/>
      <c r="F488" s="110"/>
      <c r="G488" s="85"/>
      <c r="H488" s="225" t="s">
        <v>446</v>
      </c>
      <c r="I488" s="9">
        <v>27</v>
      </c>
      <c r="J488" s="15">
        <v>7</v>
      </c>
      <c r="K488" s="15">
        <v>3</v>
      </c>
      <c r="L488" s="91" t="s">
        <v>412</v>
      </c>
      <c r="M488" s="92" t="s">
        <v>343</v>
      </c>
      <c r="N488" s="92" t="s">
        <v>357</v>
      </c>
      <c r="O488" s="92" t="s">
        <v>568</v>
      </c>
      <c r="P488" s="9">
        <v>610</v>
      </c>
      <c r="Q488" s="194">
        <f>'приложение 6'!Q285</f>
        <v>2546.5</v>
      </c>
      <c r="R488" s="194">
        <f>'приложение 6'!R285</f>
        <v>2546.5</v>
      </c>
      <c r="S488" s="194">
        <f>'приложение 6'!S285</f>
        <v>2546.5</v>
      </c>
    </row>
    <row r="489" spans="1:19" s="170" customFormat="1" ht="18.75" customHeight="1">
      <c r="A489" s="135"/>
      <c r="B489" s="136"/>
      <c r="C489" s="418">
        <v>704</v>
      </c>
      <c r="D489" s="419"/>
      <c r="E489" s="419"/>
      <c r="F489" s="419"/>
      <c r="G489" s="129">
        <v>622</v>
      </c>
      <c r="H489" s="130" t="s">
        <v>95</v>
      </c>
      <c r="I489" s="139">
        <v>27</v>
      </c>
      <c r="J489" s="132">
        <v>7</v>
      </c>
      <c r="K489" s="132">
        <v>7</v>
      </c>
      <c r="L489" s="133"/>
      <c r="M489" s="134"/>
      <c r="N489" s="134"/>
      <c r="O489" s="134"/>
      <c r="P489" s="131"/>
      <c r="Q489" s="193">
        <f>Q490</f>
        <v>410</v>
      </c>
      <c r="R489" s="193">
        <f>R490</f>
        <v>370</v>
      </c>
      <c r="S489" s="193">
        <f>S490</f>
        <v>370</v>
      </c>
    </row>
    <row r="490" spans="1:19" ht="18.75" customHeight="1">
      <c r="A490" s="95"/>
      <c r="B490" s="94"/>
      <c r="C490" s="93"/>
      <c r="D490" s="90"/>
      <c r="E490" s="90"/>
      <c r="F490" s="90"/>
      <c r="G490" s="85"/>
      <c r="H490" s="4" t="s">
        <v>415</v>
      </c>
      <c r="I490" s="5">
        <v>27</v>
      </c>
      <c r="J490" s="15">
        <v>7</v>
      </c>
      <c r="K490" s="15">
        <v>7</v>
      </c>
      <c r="L490" s="91" t="s">
        <v>414</v>
      </c>
      <c r="M490" s="92" t="s">
        <v>343</v>
      </c>
      <c r="N490" s="92" t="s">
        <v>353</v>
      </c>
      <c r="O490" s="92" t="s">
        <v>388</v>
      </c>
      <c r="P490" s="9"/>
      <c r="Q490" s="194">
        <f>Q491+Q498+Q501</f>
        <v>410</v>
      </c>
      <c r="R490" s="194">
        <f>R491+R498+R501</f>
        <v>370</v>
      </c>
      <c r="S490" s="194">
        <f>S491+S498+S501</f>
        <v>370</v>
      </c>
    </row>
    <row r="491" spans="1:19" ht="38.25" customHeight="1">
      <c r="A491" s="95"/>
      <c r="B491" s="94"/>
      <c r="C491" s="93"/>
      <c r="D491" s="424">
        <v>4270000</v>
      </c>
      <c r="E491" s="424"/>
      <c r="F491" s="424"/>
      <c r="G491" s="85">
        <v>622</v>
      </c>
      <c r="H491" s="17" t="s">
        <v>417</v>
      </c>
      <c r="I491" s="5">
        <v>27</v>
      </c>
      <c r="J491" s="15">
        <v>7</v>
      </c>
      <c r="K491" s="15">
        <v>7</v>
      </c>
      <c r="L491" s="91" t="s">
        <v>414</v>
      </c>
      <c r="M491" s="92" t="s">
        <v>343</v>
      </c>
      <c r="N491" s="92" t="s">
        <v>344</v>
      </c>
      <c r="O491" s="92" t="s">
        <v>388</v>
      </c>
      <c r="P491" s="9"/>
      <c r="Q491" s="194">
        <f>Q492+Q496+Q494</f>
        <v>250</v>
      </c>
      <c r="R491" s="194">
        <f>R492+R496+R494</f>
        <v>210</v>
      </c>
      <c r="S491" s="194">
        <f>S492+S496+S494</f>
        <v>210</v>
      </c>
    </row>
    <row r="492" spans="1:19" ht="28.5" customHeight="1">
      <c r="A492" s="95"/>
      <c r="B492" s="94"/>
      <c r="C492" s="93"/>
      <c r="D492" s="97"/>
      <c r="E492" s="111"/>
      <c r="F492" s="111"/>
      <c r="G492" s="85"/>
      <c r="H492" s="17" t="s">
        <v>22</v>
      </c>
      <c r="I492" s="5">
        <v>27</v>
      </c>
      <c r="J492" s="15">
        <v>7</v>
      </c>
      <c r="K492" s="15">
        <v>7</v>
      </c>
      <c r="L492" s="91" t="s">
        <v>414</v>
      </c>
      <c r="M492" s="92" t="s">
        <v>343</v>
      </c>
      <c r="N492" s="92" t="s">
        <v>344</v>
      </c>
      <c r="O492" s="92" t="s">
        <v>23</v>
      </c>
      <c r="P492" s="5"/>
      <c r="Q492" s="196">
        <f>Q493</f>
        <v>160</v>
      </c>
      <c r="R492" s="196">
        <f>R493</f>
        <v>160</v>
      </c>
      <c r="S492" s="196">
        <f>S493</f>
        <v>160</v>
      </c>
    </row>
    <row r="493" spans="1:19" ht="21.75" customHeight="1">
      <c r="A493" s="95"/>
      <c r="B493" s="94"/>
      <c r="C493" s="93"/>
      <c r="D493" s="97"/>
      <c r="E493" s="111"/>
      <c r="F493" s="111"/>
      <c r="G493" s="85"/>
      <c r="H493" s="225" t="s">
        <v>446</v>
      </c>
      <c r="I493" s="5">
        <v>27</v>
      </c>
      <c r="J493" s="6">
        <v>7</v>
      </c>
      <c r="K493" s="15">
        <v>7</v>
      </c>
      <c r="L493" s="91" t="s">
        <v>414</v>
      </c>
      <c r="M493" s="92" t="s">
        <v>343</v>
      </c>
      <c r="N493" s="92" t="s">
        <v>344</v>
      </c>
      <c r="O493" s="92" t="s">
        <v>23</v>
      </c>
      <c r="P493" s="5">
        <v>610</v>
      </c>
      <c r="Q493" s="196">
        <f>'приложение 6'!Q290</f>
        <v>160</v>
      </c>
      <c r="R493" s="196">
        <f>'приложение 6'!R290</f>
        <v>160</v>
      </c>
      <c r="S493" s="196">
        <f>'приложение 6'!S290</f>
        <v>160</v>
      </c>
    </row>
    <row r="494" spans="1:19" ht="21.75" customHeight="1">
      <c r="A494" s="95"/>
      <c r="B494" s="94"/>
      <c r="C494" s="93"/>
      <c r="D494" s="97"/>
      <c r="E494" s="111"/>
      <c r="F494" s="111"/>
      <c r="G494" s="85"/>
      <c r="H494" s="225" t="s">
        <v>747</v>
      </c>
      <c r="I494" s="5">
        <v>27</v>
      </c>
      <c r="J494" s="6">
        <v>7</v>
      </c>
      <c r="K494" s="15">
        <v>7</v>
      </c>
      <c r="L494" s="91" t="s">
        <v>414</v>
      </c>
      <c r="M494" s="92" t="s">
        <v>343</v>
      </c>
      <c r="N494" s="92" t="s">
        <v>344</v>
      </c>
      <c r="O494" s="92" t="s">
        <v>746</v>
      </c>
      <c r="P494" s="5"/>
      <c r="Q494" s="196">
        <f>Q495</f>
        <v>50</v>
      </c>
      <c r="R494" s="196">
        <f>R495</f>
        <v>50</v>
      </c>
      <c r="S494" s="196">
        <f>S495</f>
        <v>50</v>
      </c>
    </row>
    <row r="495" spans="1:19" ht="21.75" customHeight="1">
      <c r="A495" s="95"/>
      <c r="B495" s="94"/>
      <c r="C495" s="93"/>
      <c r="D495" s="97"/>
      <c r="E495" s="111"/>
      <c r="F495" s="111"/>
      <c r="G495" s="85"/>
      <c r="H495" s="112" t="s">
        <v>479</v>
      </c>
      <c r="I495" s="5">
        <v>27</v>
      </c>
      <c r="J495" s="6">
        <v>7</v>
      </c>
      <c r="K495" s="15">
        <v>7</v>
      </c>
      <c r="L495" s="91" t="s">
        <v>414</v>
      </c>
      <c r="M495" s="92" t="s">
        <v>343</v>
      </c>
      <c r="N495" s="92" t="s">
        <v>344</v>
      </c>
      <c r="O495" s="92" t="s">
        <v>746</v>
      </c>
      <c r="P495" s="5">
        <v>620</v>
      </c>
      <c r="Q495" s="196">
        <f>'приложение 6'!Q292</f>
        <v>50</v>
      </c>
      <c r="R495" s="196">
        <f>'приложение 6'!R292</f>
        <v>50</v>
      </c>
      <c r="S495" s="196">
        <f>'приложение 6'!S292</f>
        <v>50</v>
      </c>
    </row>
    <row r="496" spans="1:19" ht="36.75" customHeight="1">
      <c r="A496" s="95"/>
      <c r="B496" s="94"/>
      <c r="C496" s="93"/>
      <c r="D496" s="97"/>
      <c r="E496" s="111"/>
      <c r="F496" s="111"/>
      <c r="G496" s="85"/>
      <c r="H496" s="4" t="s">
        <v>416</v>
      </c>
      <c r="I496" s="5">
        <v>27</v>
      </c>
      <c r="J496" s="6">
        <v>7</v>
      </c>
      <c r="K496" s="15">
        <v>7</v>
      </c>
      <c r="L496" s="91" t="s">
        <v>414</v>
      </c>
      <c r="M496" s="92" t="s">
        <v>343</v>
      </c>
      <c r="N496" s="92" t="s">
        <v>344</v>
      </c>
      <c r="O496" s="92" t="s">
        <v>3</v>
      </c>
      <c r="P496" s="5"/>
      <c r="Q496" s="196">
        <f>Q497</f>
        <v>40</v>
      </c>
      <c r="R496" s="196">
        <f>R497</f>
        <v>0</v>
      </c>
      <c r="S496" s="196">
        <f>S497</f>
        <v>0</v>
      </c>
    </row>
    <row r="497" spans="1:19" ht="27" customHeight="1">
      <c r="A497" s="95"/>
      <c r="B497" s="94"/>
      <c r="C497" s="99"/>
      <c r="D497" s="97"/>
      <c r="E497" s="109"/>
      <c r="F497" s="109"/>
      <c r="G497" s="101"/>
      <c r="H497" s="225" t="s">
        <v>446</v>
      </c>
      <c r="I497" s="5">
        <v>27</v>
      </c>
      <c r="J497" s="6">
        <v>7</v>
      </c>
      <c r="K497" s="15">
        <v>7</v>
      </c>
      <c r="L497" s="91" t="s">
        <v>414</v>
      </c>
      <c r="M497" s="92" t="s">
        <v>343</v>
      </c>
      <c r="N497" s="92" t="s">
        <v>344</v>
      </c>
      <c r="O497" s="92" t="s">
        <v>3</v>
      </c>
      <c r="P497" s="5">
        <v>610</v>
      </c>
      <c r="Q497" s="196">
        <f>'приложение 6'!Q294</f>
        <v>40</v>
      </c>
      <c r="R497" s="196">
        <v>0</v>
      </c>
      <c r="S497" s="196">
        <v>0</v>
      </c>
    </row>
    <row r="498" spans="1:19" ht="33.75" customHeight="1">
      <c r="A498" s="95"/>
      <c r="B498" s="94"/>
      <c r="C498" s="99"/>
      <c r="D498" s="97"/>
      <c r="E498" s="109"/>
      <c r="F498" s="109"/>
      <c r="G498" s="101"/>
      <c r="H498" s="123" t="s">
        <v>418</v>
      </c>
      <c r="I498" s="5">
        <v>27</v>
      </c>
      <c r="J498" s="6">
        <v>7</v>
      </c>
      <c r="K498" s="15">
        <v>7</v>
      </c>
      <c r="L498" s="91" t="s">
        <v>414</v>
      </c>
      <c r="M498" s="92" t="s">
        <v>343</v>
      </c>
      <c r="N498" s="92" t="s">
        <v>361</v>
      </c>
      <c r="O498" s="92" t="s">
        <v>388</v>
      </c>
      <c r="P498" s="5"/>
      <c r="Q498" s="196">
        <f aca="true" t="shared" si="41" ref="Q498:S499">Q499</f>
        <v>60</v>
      </c>
      <c r="R498" s="196">
        <f t="shared" si="41"/>
        <v>60</v>
      </c>
      <c r="S498" s="196">
        <f t="shared" si="41"/>
        <v>60</v>
      </c>
    </row>
    <row r="499" spans="1:19" ht="27" customHeight="1">
      <c r="A499" s="95"/>
      <c r="B499" s="94"/>
      <c r="C499" s="99"/>
      <c r="D499" s="97"/>
      <c r="E499" s="109"/>
      <c r="F499" s="109"/>
      <c r="G499" s="101"/>
      <c r="H499" s="123" t="s">
        <v>22</v>
      </c>
      <c r="I499" s="5">
        <v>27</v>
      </c>
      <c r="J499" s="6">
        <v>7</v>
      </c>
      <c r="K499" s="15">
        <v>7</v>
      </c>
      <c r="L499" s="91" t="s">
        <v>414</v>
      </c>
      <c r="M499" s="92" t="s">
        <v>343</v>
      </c>
      <c r="N499" s="92" t="s">
        <v>361</v>
      </c>
      <c r="O499" s="92" t="s">
        <v>23</v>
      </c>
      <c r="P499" s="5"/>
      <c r="Q499" s="196">
        <f t="shared" si="41"/>
        <v>60</v>
      </c>
      <c r="R499" s="196">
        <f t="shared" si="41"/>
        <v>60</v>
      </c>
      <c r="S499" s="196">
        <f t="shared" si="41"/>
        <v>60</v>
      </c>
    </row>
    <row r="500" spans="1:19" ht="27" customHeight="1">
      <c r="A500" s="95"/>
      <c r="B500" s="94"/>
      <c r="C500" s="99"/>
      <c r="D500" s="97"/>
      <c r="E500" s="109"/>
      <c r="F500" s="109"/>
      <c r="G500" s="101"/>
      <c r="H500" s="225" t="s">
        <v>446</v>
      </c>
      <c r="I500" s="5">
        <v>27</v>
      </c>
      <c r="J500" s="6">
        <v>7</v>
      </c>
      <c r="K500" s="15">
        <v>7</v>
      </c>
      <c r="L500" s="91" t="s">
        <v>414</v>
      </c>
      <c r="M500" s="92" t="s">
        <v>343</v>
      </c>
      <c r="N500" s="92" t="s">
        <v>361</v>
      </c>
      <c r="O500" s="92" t="s">
        <v>23</v>
      </c>
      <c r="P500" s="5">
        <v>610</v>
      </c>
      <c r="Q500" s="196">
        <f>'приложение 6'!Q297</f>
        <v>60</v>
      </c>
      <c r="R500" s="196">
        <f>'приложение 6'!R297</f>
        <v>60</v>
      </c>
      <c r="S500" s="196">
        <f>'приложение 6'!S297</f>
        <v>60</v>
      </c>
    </row>
    <row r="501" spans="1:19" ht="33" customHeight="1">
      <c r="A501" s="95"/>
      <c r="B501" s="94"/>
      <c r="C501" s="99"/>
      <c r="D501" s="97"/>
      <c r="E501" s="109"/>
      <c r="F501" s="109"/>
      <c r="G501" s="101"/>
      <c r="H501" s="123" t="s">
        <v>419</v>
      </c>
      <c r="I501" s="5">
        <v>27</v>
      </c>
      <c r="J501" s="6">
        <v>7</v>
      </c>
      <c r="K501" s="15">
        <v>7</v>
      </c>
      <c r="L501" s="91" t="s">
        <v>414</v>
      </c>
      <c r="M501" s="92" t="s">
        <v>343</v>
      </c>
      <c r="N501" s="92" t="s">
        <v>362</v>
      </c>
      <c r="O501" s="92" t="s">
        <v>388</v>
      </c>
      <c r="P501" s="5"/>
      <c r="Q501" s="196">
        <f aca="true" t="shared" si="42" ref="Q501:S502">Q502</f>
        <v>100</v>
      </c>
      <c r="R501" s="196">
        <f t="shared" si="42"/>
        <v>100</v>
      </c>
      <c r="S501" s="196">
        <f t="shared" si="42"/>
        <v>100</v>
      </c>
    </row>
    <row r="502" spans="1:19" ht="27" customHeight="1">
      <c r="A502" s="95"/>
      <c r="B502" s="94"/>
      <c r="C502" s="99"/>
      <c r="D502" s="97"/>
      <c r="E502" s="109"/>
      <c r="F502" s="109"/>
      <c r="G502" s="101"/>
      <c r="H502" s="123" t="s">
        <v>22</v>
      </c>
      <c r="I502" s="5">
        <v>27</v>
      </c>
      <c r="J502" s="6">
        <v>7</v>
      </c>
      <c r="K502" s="15">
        <v>7</v>
      </c>
      <c r="L502" s="91" t="s">
        <v>414</v>
      </c>
      <c r="M502" s="92" t="s">
        <v>343</v>
      </c>
      <c r="N502" s="92" t="s">
        <v>362</v>
      </c>
      <c r="O502" s="92" t="s">
        <v>23</v>
      </c>
      <c r="P502" s="5"/>
      <c r="Q502" s="196">
        <f t="shared" si="42"/>
        <v>100</v>
      </c>
      <c r="R502" s="196">
        <f t="shared" si="42"/>
        <v>100</v>
      </c>
      <c r="S502" s="196">
        <f t="shared" si="42"/>
        <v>100</v>
      </c>
    </row>
    <row r="503" spans="1:19" ht="27" customHeight="1">
      <c r="A503" s="95"/>
      <c r="B503" s="94"/>
      <c r="C503" s="99"/>
      <c r="D503" s="97"/>
      <c r="E503" s="109"/>
      <c r="F503" s="109"/>
      <c r="G503" s="101"/>
      <c r="H503" s="225" t="s">
        <v>446</v>
      </c>
      <c r="I503" s="5">
        <v>27</v>
      </c>
      <c r="J503" s="6">
        <v>7</v>
      </c>
      <c r="K503" s="15">
        <v>7</v>
      </c>
      <c r="L503" s="91" t="s">
        <v>414</v>
      </c>
      <c r="M503" s="92" t="s">
        <v>343</v>
      </c>
      <c r="N503" s="92" t="s">
        <v>362</v>
      </c>
      <c r="O503" s="92" t="s">
        <v>23</v>
      </c>
      <c r="P503" s="5">
        <v>610</v>
      </c>
      <c r="Q503" s="196">
        <f>'приложение 6'!Q300</f>
        <v>100</v>
      </c>
      <c r="R503" s="196">
        <f>'приложение 6'!R300</f>
        <v>100</v>
      </c>
      <c r="S503" s="196">
        <f>'приложение 6'!S300</f>
        <v>100</v>
      </c>
    </row>
    <row r="504" spans="1:19" s="170" customFormat="1" ht="24.75" customHeight="1">
      <c r="A504" s="135"/>
      <c r="B504" s="136"/>
      <c r="C504" s="146"/>
      <c r="D504" s="143"/>
      <c r="E504" s="147"/>
      <c r="F504" s="147"/>
      <c r="G504" s="129"/>
      <c r="H504" s="142" t="s">
        <v>325</v>
      </c>
      <c r="I504" s="145">
        <v>663</v>
      </c>
      <c r="J504" s="149">
        <v>7</v>
      </c>
      <c r="K504" s="132">
        <v>9</v>
      </c>
      <c r="L504" s="133"/>
      <c r="M504" s="134"/>
      <c r="N504" s="134"/>
      <c r="O504" s="134"/>
      <c r="P504" s="139"/>
      <c r="Q504" s="197">
        <f>Q519+Q562+Q505</f>
        <v>19349.5</v>
      </c>
      <c r="R504" s="197">
        <f>R519+R562+R505</f>
        <v>19254.899999999998</v>
      </c>
      <c r="S504" s="197">
        <f>S519+S562+S505</f>
        <v>19254.899999999998</v>
      </c>
    </row>
    <row r="505" spans="1:19" ht="37.5" customHeight="1">
      <c r="A505" s="93"/>
      <c r="B505" s="94"/>
      <c r="C505" s="99"/>
      <c r="D505" s="97"/>
      <c r="E505" s="100"/>
      <c r="F505" s="100"/>
      <c r="G505" s="85"/>
      <c r="H505" s="4" t="s">
        <v>823</v>
      </c>
      <c r="I505" s="5">
        <v>663</v>
      </c>
      <c r="J505" s="6">
        <v>7</v>
      </c>
      <c r="K505" s="15">
        <v>9</v>
      </c>
      <c r="L505" s="91" t="s">
        <v>432</v>
      </c>
      <c r="M505" s="92" t="s">
        <v>343</v>
      </c>
      <c r="N505" s="92" t="s">
        <v>353</v>
      </c>
      <c r="O505" s="92" t="s">
        <v>388</v>
      </c>
      <c r="P505" s="9"/>
      <c r="Q505" s="194">
        <f>Q506+Q512+Q516+Q509</f>
        <v>253.39999999999998</v>
      </c>
      <c r="R505" s="194">
        <f>R506+R512+R516+R509</f>
        <v>168.79999999999998</v>
      </c>
      <c r="S505" s="194">
        <f>S506+S512+S516+S509</f>
        <v>168.79999999999998</v>
      </c>
    </row>
    <row r="506" spans="1:19" ht="39" customHeight="1">
      <c r="A506" s="93"/>
      <c r="B506" s="94"/>
      <c r="C506" s="99"/>
      <c r="D506" s="97"/>
      <c r="E506" s="100"/>
      <c r="F506" s="100"/>
      <c r="G506" s="85"/>
      <c r="H506" s="279" t="s">
        <v>226</v>
      </c>
      <c r="I506" s="5">
        <v>663</v>
      </c>
      <c r="J506" s="6">
        <v>7</v>
      </c>
      <c r="K506" s="15">
        <v>9</v>
      </c>
      <c r="L506" s="91" t="s">
        <v>432</v>
      </c>
      <c r="M506" s="92" t="s">
        <v>343</v>
      </c>
      <c r="N506" s="92" t="s">
        <v>344</v>
      </c>
      <c r="O506" s="92" t="s">
        <v>388</v>
      </c>
      <c r="P506" s="9"/>
      <c r="Q506" s="194">
        <f aca="true" t="shared" si="43" ref="Q506:S507">Q507</f>
        <v>0</v>
      </c>
      <c r="R506" s="194">
        <f t="shared" si="43"/>
        <v>10</v>
      </c>
      <c r="S506" s="194">
        <f t="shared" si="43"/>
        <v>10</v>
      </c>
    </row>
    <row r="507" spans="1:19" ht="24.75" customHeight="1">
      <c r="A507" s="93"/>
      <c r="B507" s="94"/>
      <c r="C507" s="99"/>
      <c r="D507" s="97"/>
      <c r="E507" s="100"/>
      <c r="F507" s="100"/>
      <c r="G507" s="85"/>
      <c r="H507" s="226" t="s">
        <v>98</v>
      </c>
      <c r="I507" s="5">
        <v>663</v>
      </c>
      <c r="J507" s="6">
        <v>7</v>
      </c>
      <c r="K507" s="15">
        <v>9</v>
      </c>
      <c r="L507" s="91" t="s">
        <v>432</v>
      </c>
      <c r="M507" s="92" t="s">
        <v>343</v>
      </c>
      <c r="N507" s="92" t="s">
        <v>344</v>
      </c>
      <c r="O507" s="92" t="s">
        <v>394</v>
      </c>
      <c r="P507" s="9"/>
      <c r="Q507" s="194">
        <f t="shared" si="43"/>
        <v>0</v>
      </c>
      <c r="R507" s="194">
        <f t="shared" si="43"/>
        <v>10</v>
      </c>
      <c r="S507" s="194">
        <f t="shared" si="43"/>
        <v>10</v>
      </c>
    </row>
    <row r="508" spans="1:19" ht="24.75" customHeight="1">
      <c r="A508" s="93"/>
      <c r="B508" s="94"/>
      <c r="C508" s="99"/>
      <c r="D508" s="97"/>
      <c r="E508" s="100"/>
      <c r="F508" s="100"/>
      <c r="G508" s="85"/>
      <c r="H508" s="226" t="s">
        <v>444</v>
      </c>
      <c r="I508" s="5">
        <v>663</v>
      </c>
      <c r="J508" s="6">
        <v>7</v>
      </c>
      <c r="K508" s="15">
        <v>9</v>
      </c>
      <c r="L508" s="91" t="s">
        <v>432</v>
      </c>
      <c r="M508" s="92" t="s">
        <v>343</v>
      </c>
      <c r="N508" s="92" t="s">
        <v>344</v>
      </c>
      <c r="O508" s="92" t="s">
        <v>394</v>
      </c>
      <c r="P508" s="9">
        <v>240</v>
      </c>
      <c r="Q508" s="194">
        <f>'приложение 6'!Q632</f>
        <v>0</v>
      </c>
      <c r="R508" s="194">
        <f>'приложение 6'!R632</f>
        <v>10</v>
      </c>
      <c r="S508" s="194">
        <f>'приложение 6'!S632</f>
        <v>10</v>
      </c>
    </row>
    <row r="509" spans="1:19" ht="24.75" customHeight="1">
      <c r="A509" s="93"/>
      <c r="B509" s="94"/>
      <c r="C509" s="99"/>
      <c r="D509" s="97"/>
      <c r="E509" s="100"/>
      <c r="F509" s="100"/>
      <c r="G509" s="85"/>
      <c r="H509" s="226" t="str">
        <f>'приложение 6'!H633</f>
        <v> Основное мероприятие «Обеспечение благоприятных и безопасных условий для отдыха и оздоровления детей»</v>
      </c>
      <c r="I509" s="5">
        <f>'приложение 6'!I633</f>
        <v>663</v>
      </c>
      <c r="J509" s="6">
        <f>'приложение 6'!J633</f>
        <v>7</v>
      </c>
      <c r="K509" s="15">
        <f>'приложение 6'!K633</f>
        <v>9</v>
      </c>
      <c r="L509" s="91" t="str">
        <f>'приложение 6'!L633</f>
        <v>27</v>
      </c>
      <c r="M509" s="92" t="str">
        <f>'приложение 6'!M633</f>
        <v>0</v>
      </c>
      <c r="N509" s="92" t="str">
        <f>'приложение 6'!N633</f>
        <v>03</v>
      </c>
      <c r="O509" s="92" t="str">
        <f>'приложение 6'!O633</f>
        <v>00000</v>
      </c>
      <c r="P509" s="9" t="s">
        <v>389</v>
      </c>
      <c r="Q509" s="194">
        <f>'приложение 6'!Q633</f>
        <v>0</v>
      </c>
      <c r="R509" s="196">
        <f>'приложение 6'!R633</f>
        <v>4.1</v>
      </c>
      <c r="S509" s="196">
        <f>'приложение 6'!S633</f>
        <v>4.1</v>
      </c>
    </row>
    <row r="510" spans="1:19" ht="24.75" customHeight="1">
      <c r="A510" s="93"/>
      <c r="B510" s="94"/>
      <c r="C510" s="99"/>
      <c r="D510" s="97"/>
      <c r="E510" s="100"/>
      <c r="F510" s="100"/>
      <c r="G510" s="85"/>
      <c r="H510" s="226" t="str">
        <f>'приложение 6'!H634</f>
        <v>Расходы на обеспечение функций муниципальных органов</v>
      </c>
      <c r="I510" s="5">
        <f>'приложение 6'!I634</f>
        <v>663</v>
      </c>
      <c r="J510" s="6">
        <f>'приложение 6'!J634</f>
        <v>7</v>
      </c>
      <c r="K510" s="15">
        <f>'приложение 6'!K634</f>
        <v>9</v>
      </c>
      <c r="L510" s="91" t="str">
        <f>'приложение 6'!L634</f>
        <v>27</v>
      </c>
      <c r="M510" s="92" t="str">
        <f>'приложение 6'!M634</f>
        <v>0</v>
      </c>
      <c r="N510" s="92" t="str">
        <f>'приложение 6'!N634</f>
        <v>03</v>
      </c>
      <c r="O510" s="92" t="str">
        <f>'приложение 6'!O634</f>
        <v>00190</v>
      </c>
      <c r="P510" s="9" t="s">
        <v>389</v>
      </c>
      <c r="Q510" s="194">
        <f>'приложение 6'!Q634</f>
        <v>0</v>
      </c>
      <c r="R510" s="196">
        <f>'приложение 6'!R634</f>
        <v>4.1</v>
      </c>
      <c r="S510" s="196">
        <f>'приложение 6'!S634</f>
        <v>4.1</v>
      </c>
    </row>
    <row r="511" spans="1:19" ht="24.75" customHeight="1">
      <c r="A511" s="93"/>
      <c r="B511" s="94"/>
      <c r="C511" s="99"/>
      <c r="D511" s="97"/>
      <c r="E511" s="100"/>
      <c r="F511" s="100"/>
      <c r="G511" s="85"/>
      <c r="H511" s="226" t="str">
        <f>'приложение 6'!H635</f>
        <v>Иные закупки товаров, работ и услуг для обеспечения государственных (муниципальных) нужд</v>
      </c>
      <c r="I511" s="5">
        <f>'приложение 6'!I635</f>
        <v>663</v>
      </c>
      <c r="J511" s="6">
        <f>'приложение 6'!J635</f>
        <v>7</v>
      </c>
      <c r="K511" s="15">
        <f>'приложение 6'!K635</f>
        <v>9</v>
      </c>
      <c r="L511" s="91" t="str">
        <f>'приложение 6'!L635</f>
        <v>27</v>
      </c>
      <c r="M511" s="92" t="str">
        <f>'приложение 6'!M635</f>
        <v>0</v>
      </c>
      <c r="N511" s="92" t="str">
        <f>'приложение 6'!N635</f>
        <v>03</v>
      </c>
      <c r="O511" s="92" t="str">
        <f>'приложение 6'!O635</f>
        <v>00190</v>
      </c>
      <c r="P511" s="9">
        <f>'приложение 6'!P635</f>
        <v>240</v>
      </c>
      <c r="Q511" s="194">
        <f>'приложение 6'!Q635</f>
        <v>0</v>
      </c>
      <c r="R511" s="196">
        <f>'приложение 6'!R635</f>
        <v>4.1</v>
      </c>
      <c r="S511" s="196">
        <f>'приложение 6'!S635</f>
        <v>4.1</v>
      </c>
    </row>
    <row r="512" spans="1:19" ht="34.5" customHeight="1">
      <c r="A512" s="93"/>
      <c r="B512" s="94"/>
      <c r="C512" s="99"/>
      <c r="D512" s="97"/>
      <c r="E512" s="100"/>
      <c r="F512" s="100"/>
      <c r="G512" s="85"/>
      <c r="H512" s="4" t="s">
        <v>430</v>
      </c>
      <c r="I512" s="5">
        <v>663</v>
      </c>
      <c r="J512" s="6">
        <v>7</v>
      </c>
      <c r="K512" s="15">
        <v>9</v>
      </c>
      <c r="L512" s="91" t="s">
        <v>432</v>
      </c>
      <c r="M512" s="92" t="s">
        <v>343</v>
      </c>
      <c r="N512" s="92" t="s">
        <v>357</v>
      </c>
      <c r="O512" s="92" t="s">
        <v>388</v>
      </c>
      <c r="P512" s="9"/>
      <c r="Q512" s="194">
        <f>Q513</f>
        <v>147.7</v>
      </c>
      <c r="R512" s="194">
        <f>R513</f>
        <v>154.7</v>
      </c>
      <c r="S512" s="194">
        <f>S513</f>
        <v>154.7</v>
      </c>
    </row>
    <row r="513" spans="1:19" ht="24.75" customHeight="1">
      <c r="A513" s="93"/>
      <c r="B513" s="94"/>
      <c r="C513" s="99"/>
      <c r="D513" s="97"/>
      <c r="E513" s="100"/>
      <c r="F513" s="100"/>
      <c r="G513" s="85"/>
      <c r="H513" s="226" t="s">
        <v>98</v>
      </c>
      <c r="I513" s="5">
        <v>663</v>
      </c>
      <c r="J513" s="6">
        <v>7</v>
      </c>
      <c r="K513" s="15">
        <v>9</v>
      </c>
      <c r="L513" s="91" t="s">
        <v>432</v>
      </c>
      <c r="M513" s="92" t="s">
        <v>343</v>
      </c>
      <c r="N513" s="92" t="s">
        <v>357</v>
      </c>
      <c r="O513" s="92" t="s">
        <v>394</v>
      </c>
      <c r="P513" s="9"/>
      <c r="Q513" s="194">
        <f>Q514+Q515</f>
        <v>147.7</v>
      </c>
      <c r="R513" s="194">
        <f>R514+R515</f>
        <v>154.7</v>
      </c>
      <c r="S513" s="194">
        <f>S514+S515</f>
        <v>154.7</v>
      </c>
    </row>
    <row r="514" spans="1:19" ht="24.75" customHeight="1">
      <c r="A514" s="93"/>
      <c r="B514" s="94"/>
      <c r="C514" s="99"/>
      <c r="D514" s="97"/>
      <c r="E514" s="100"/>
      <c r="F514" s="100"/>
      <c r="G514" s="85"/>
      <c r="H514" s="226" t="s">
        <v>444</v>
      </c>
      <c r="I514" s="5">
        <v>663</v>
      </c>
      <c r="J514" s="6">
        <v>7</v>
      </c>
      <c r="K514" s="15">
        <v>9</v>
      </c>
      <c r="L514" s="91" t="s">
        <v>432</v>
      </c>
      <c r="M514" s="92" t="s">
        <v>343</v>
      </c>
      <c r="N514" s="92" t="s">
        <v>357</v>
      </c>
      <c r="O514" s="92" t="s">
        <v>394</v>
      </c>
      <c r="P514" s="9">
        <v>240</v>
      </c>
      <c r="Q514" s="194">
        <f>'приложение 6'!Q638</f>
        <v>147.7</v>
      </c>
      <c r="R514" s="194">
        <f>'приложение 6'!R638</f>
        <v>60.9</v>
      </c>
      <c r="S514" s="194">
        <f>'приложение 6'!S638</f>
        <v>60.9</v>
      </c>
    </row>
    <row r="515" spans="1:19" ht="24.75" customHeight="1">
      <c r="A515" s="93"/>
      <c r="B515" s="94"/>
      <c r="C515" s="99"/>
      <c r="D515" s="97"/>
      <c r="E515" s="100"/>
      <c r="F515" s="100"/>
      <c r="G515" s="85"/>
      <c r="H515" s="21" t="s">
        <v>449</v>
      </c>
      <c r="I515" s="5">
        <v>663</v>
      </c>
      <c r="J515" s="6">
        <v>7</v>
      </c>
      <c r="K515" s="15">
        <v>9</v>
      </c>
      <c r="L515" s="91" t="s">
        <v>432</v>
      </c>
      <c r="M515" s="92" t="s">
        <v>343</v>
      </c>
      <c r="N515" s="92" t="s">
        <v>357</v>
      </c>
      <c r="O515" s="92" t="s">
        <v>394</v>
      </c>
      <c r="P515" s="9">
        <v>320</v>
      </c>
      <c r="Q515" s="194">
        <f>'приложение 6'!Q639</f>
        <v>0</v>
      </c>
      <c r="R515" s="194">
        <f>'приложение 6'!R639</f>
        <v>93.8</v>
      </c>
      <c r="S515" s="194">
        <f>'приложение 6'!S639</f>
        <v>93.8</v>
      </c>
    </row>
    <row r="516" spans="1:19" ht="37.5" customHeight="1">
      <c r="A516" s="93"/>
      <c r="B516" s="94"/>
      <c r="C516" s="99"/>
      <c r="D516" s="97"/>
      <c r="E516" s="100"/>
      <c r="F516" s="100"/>
      <c r="G516" s="85"/>
      <c r="H516" s="113" t="s">
        <v>13</v>
      </c>
      <c r="I516" s="5">
        <v>663</v>
      </c>
      <c r="J516" s="6">
        <v>7</v>
      </c>
      <c r="K516" s="15">
        <v>9</v>
      </c>
      <c r="L516" s="91" t="s">
        <v>432</v>
      </c>
      <c r="M516" s="92" t="s">
        <v>343</v>
      </c>
      <c r="N516" s="92" t="s">
        <v>346</v>
      </c>
      <c r="O516" s="92" t="s">
        <v>388</v>
      </c>
      <c r="P516" s="9"/>
      <c r="Q516" s="194">
        <f aca="true" t="shared" si="44" ref="Q516:S517">Q517</f>
        <v>105.7</v>
      </c>
      <c r="R516" s="194">
        <f t="shared" si="44"/>
        <v>0</v>
      </c>
      <c r="S516" s="194">
        <f t="shared" si="44"/>
        <v>0</v>
      </c>
    </row>
    <row r="517" spans="1:19" ht="24.75" customHeight="1">
      <c r="A517" s="93"/>
      <c r="B517" s="94"/>
      <c r="C517" s="99"/>
      <c r="D517" s="97"/>
      <c r="E517" s="100"/>
      <c r="F517" s="100"/>
      <c r="G517" s="85"/>
      <c r="H517" s="226" t="s">
        <v>98</v>
      </c>
      <c r="I517" s="5">
        <v>663</v>
      </c>
      <c r="J517" s="6">
        <v>7</v>
      </c>
      <c r="K517" s="15">
        <v>9</v>
      </c>
      <c r="L517" s="91" t="s">
        <v>432</v>
      </c>
      <c r="M517" s="92" t="s">
        <v>343</v>
      </c>
      <c r="N517" s="92" t="s">
        <v>346</v>
      </c>
      <c r="O517" s="92" t="s">
        <v>394</v>
      </c>
      <c r="P517" s="9"/>
      <c r="Q517" s="194">
        <f t="shared" si="44"/>
        <v>105.7</v>
      </c>
      <c r="R517" s="194">
        <f t="shared" si="44"/>
        <v>0</v>
      </c>
      <c r="S517" s="194">
        <f t="shared" si="44"/>
        <v>0</v>
      </c>
    </row>
    <row r="518" spans="1:19" ht="24.75" customHeight="1">
      <c r="A518" s="93"/>
      <c r="B518" s="94"/>
      <c r="C518" s="99"/>
      <c r="D518" s="97"/>
      <c r="E518" s="100"/>
      <c r="F518" s="100"/>
      <c r="G518" s="85"/>
      <c r="H518" s="226" t="s">
        <v>444</v>
      </c>
      <c r="I518" s="5">
        <v>663</v>
      </c>
      <c r="J518" s="6">
        <v>7</v>
      </c>
      <c r="K518" s="15">
        <v>9</v>
      </c>
      <c r="L518" s="91" t="s">
        <v>432</v>
      </c>
      <c r="M518" s="92" t="s">
        <v>343</v>
      </c>
      <c r="N518" s="92" t="s">
        <v>346</v>
      </c>
      <c r="O518" s="92" t="s">
        <v>394</v>
      </c>
      <c r="P518" s="9">
        <v>240</v>
      </c>
      <c r="Q518" s="194">
        <f>'приложение 6'!Q642</f>
        <v>105.7</v>
      </c>
      <c r="R518" s="194">
        <f>'приложение 6'!R642</f>
        <v>0</v>
      </c>
      <c r="S518" s="194">
        <f>'приложение 6'!S642</f>
        <v>0</v>
      </c>
    </row>
    <row r="519" spans="1:19" ht="30.75" customHeight="1">
      <c r="A519" s="95"/>
      <c r="B519" s="94"/>
      <c r="C519" s="99"/>
      <c r="D519" s="97"/>
      <c r="E519" s="100"/>
      <c r="F519" s="100"/>
      <c r="G519" s="85"/>
      <c r="H519" s="221" t="s">
        <v>623</v>
      </c>
      <c r="I519" s="9">
        <v>663</v>
      </c>
      <c r="J519" s="15">
        <v>7</v>
      </c>
      <c r="K519" s="15">
        <v>9</v>
      </c>
      <c r="L519" s="15">
        <v>30</v>
      </c>
      <c r="M519" s="92" t="s">
        <v>343</v>
      </c>
      <c r="N519" s="92" t="s">
        <v>353</v>
      </c>
      <c r="O519" s="92" t="s">
        <v>388</v>
      </c>
      <c r="P519" s="9"/>
      <c r="Q519" s="194">
        <f>Q520+Q525+Q534+Q540+Q548+Q545</f>
        <v>19026.1</v>
      </c>
      <c r="R519" s="194">
        <f>R520+R525+R534+R540+R548</f>
        <v>19016.1</v>
      </c>
      <c r="S519" s="194">
        <f>S520+S525+S534+S540+S548</f>
        <v>19016.1</v>
      </c>
    </row>
    <row r="520" spans="1:19" ht="32.25" customHeight="1">
      <c r="A520" s="95"/>
      <c r="B520" s="94"/>
      <c r="C520" s="99"/>
      <c r="D520" s="97"/>
      <c r="E520" s="100"/>
      <c r="F520" s="100"/>
      <c r="G520" s="85"/>
      <c r="H520" s="222" t="s">
        <v>402</v>
      </c>
      <c r="I520" s="9">
        <v>663</v>
      </c>
      <c r="J520" s="15">
        <v>7</v>
      </c>
      <c r="K520" s="15">
        <v>9</v>
      </c>
      <c r="L520" s="15">
        <v>30</v>
      </c>
      <c r="M520" s="92" t="s">
        <v>343</v>
      </c>
      <c r="N520" s="92" t="s">
        <v>344</v>
      </c>
      <c r="O520" s="92" t="s">
        <v>388</v>
      </c>
      <c r="P520" s="9" t="s">
        <v>389</v>
      </c>
      <c r="Q520" s="194">
        <f>Q521+Q523</f>
        <v>387.6</v>
      </c>
      <c r="R520" s="194">
        <f>R521+R523</f>
        <v>387.6</v>
      </c>
      <c r="S520" s="194">
        <f>S521+S523</f>
        <v>387.6</v>
      </c>
    </row>
    <row r="521" spans="1:19" ht="32.25" customHeight="1">
      <c r="A521" s="95"/>
      <c r="B521" s="94"/>
      <c r="C521" s="99"/>
      <c r="D521" s="97"/>
      <c r="E521" s="100"/>
      <c r="F521" s="100"/>
      <c r="G521" s="85"/>
      <c r="H521" s="226" t="s">
        <v>98</v>
      </c>
      <c r="I521" s="9">
        <v>663</v>
      </c>
      <c r="J521" s="15">
        <v>7</v>
      </c>
      <c r="K521" s="15">
        <v>9</v>
      </c>
      <c r="L521" s="15">
        <v>30</v>
      </c>
      <c r="M521" s="92" t="s">
        <v>343</v>
      </c>
      <c r="N521" s="92" t="s">
        <v>344</v>
      </c>
      <c r="O521" s="92" t="s">
        <v>394</v>
      </c>
      <c r="P521" s="9"/>
      <c r="Q521" s="194">
        <f>Q522</f>
        <v>15</v>
      </c>
      <c r="R521" s="194">
        <f>R522</f>
        <v>15</v>
      </c>
      <c r="S521" s="194">
        <f>S522</f>
        <v>15</v>
      </c>
    </row>
    <row r="522" spans="1:19" ht="32.25" customHeight="1">
      <c r="A522" s="95"/>
      <c r="B522" s="94"/>
      <c r="C522" s="99"/>
      <c r="D522" s="97"/>
      <c r="E522" s="100"/>
      <c r="F522" s="100"/>
      <c r="G522" s="85"/>
      <c r="H522" s="226" t="s">
        <v>444</v>
      </c>
      <c r="I522" s="9">
        <v>663</v>
      </c>
      <c r="J522" s="15">
        <v>7</v>
      </c>
      <c r="K522" s="15">
        <v>9</v>
      </c>
      <c r="L522" s="15">
        <v>30</v>
      </c>
      <c r="M522" s="92" t="s">
        <v>343</v>
      </c>
      <c r="N522" s="92" t="s">
        <v>344</v>
      </c>
      <c r="O522" s="92" t="s">
        <v>394</v>
      </c>
      <c r="P522" s="9">
        <v>240</v>
      </c>
      <c r="Q522" s="194">
        <f>'приложение 6'!Q646</f>
        <v>15</v>
      </c>
      <c r="R522" s="194">
        <f>'приложение 6'!R646</f>
        <v>15</v>
      </c>
      <c r="S522" s="194">
        <f>'приложение 6'!S646</f>
        <v>15</v>
      </c>
    </row>
    <row r="523" spans="1:19" ht="39" customHeight="1">
      <c r="A523" s="95"/>
      <c r="B523" s="94"/>
      <c r="C523" s="99"/>
      <c r="D523" s="97"/>
      <c r="E523" s="100"/>
      <c r="F523" s="100"/>
      <c r="G523" s="85"/>
      <c r="H523" s="21" t="s">
        <v>87</v>
      </c>
      <c r="I523" s="9">
        <v>663</v>
      </c>
      <c r="J523" s="15">
        <v>7</v>
      </c>
      <c r="K523" s="15">
        <v>9</v>
      </c>
      <c r="L523" s="15">
        <v>30</v>
      </c>
      <c r="M523" s="92" t="s">
        <v>343</v>
      </c>
      <c r="N523" s="92" t="s">
        <v>344</v>
      </c>
      <c r="O523" s="92" t="s">
        <v>86</v>
      </c>
      <c r="P523" s="9"/>
      <c r="Q523" s="194">
        <f>Q524</f>
        <v>372.6</v>
      </c>
      <c r="R523" s="194">
        <f>R524</f>
        <v>372.6</v>
      </c>
      <c r="S523" s="194">
        <f>S524</f>
        <v>372.6</v>
      </c>
    </row>
    <row r="524" spans="1:19" ht="33" customHeight="1">
      <c r="A524" s="95"/>
      <c r="B524" s="94"/>
      <c r="C524" s="99"/>
      <c r="D524" s="97"/>
      <c r="E524" s="100"/>
      <c r="F524" s="100"/>
      <c r="G524" s="85"/>
      <c r="H524" s="4" t="s">
        <v>446</v>
      </c>
      <c r="I524" s="9">
        <v>663</v>
      </c>
      <c r="J524" s="15">
        <v>7</v>
      </c>
      <c r="K524" s="15">
        <v>9</v>
      </c>
      <c r="L524" s="15">
        <v>30</v>
      </c>
      <c r="M524" s="92" t="s">
        <v>343</v>
      </c>
      <c r="N524" s="92" t="s">
        <v>344</v>
      </c>
      <c r="O524" s="92" t="s">
        <v>86</v>
      </c>
      <c r="P524" s="9">
        <v>610</v>
      </c>
      <c r="Q524" s="194">
        <f>'приложение 6'!Q648</f>
        <v>372.6</v>
      </c>
      <c r="R524" s="194">
        <f>'приложение 6'!R648</f>
        <v>372.6</v>
      </c>
      <c r="S524" s="194">
        <f>'приложение 6'!S648</f>
        <v>372.6</v>
      </c>
    </row>
    <row r="525" spans="1:19" ht="29.25" customHeight="1">
      <c r="A525" s="95"/>
      <c r="B525" s="94"/>
      <c r="C525" s="99"/>
      <c r="D525" s="97"/>
      <c r="E525" s="100"/>
      <c r="F525" s="100"/>
      <c r="G525" s="85"/>
      <c r="H525" s="17" t="s">
        <v>403</v>
      </c>
      <c r="I525" s="9">
        <v>663</v>
      </c>
      <c r="J525" s="15">
        <v>7</v>
      </c>
      <c r="K525" s="15">
        <v>9</v>
      </c>
      <c r="L525" s="15">
        <v>30</v>
      </c>
      <c r="M525" s="92" t="s">
        <v>343</v>
      </c>
      <c r="N525" s="92" t="s">
        <v>361</v>
      </c>
      <c r="O525" s="92" t="s">
        <v>388</v>
      </c>
      <c r="P525" s="9" t="s">
        <v>389</v>
      </c>
      <c r="Q525" s="194">
        <f>Q526+Q530+Q528</f>
        <v>11274.5</v>
      </c>
      <c r="R525" s="194">
        <f>R526+R530+R528</f>
        <v>11274.5</v>
      </c>
      <c r="S525" s="194">
        <f>S526+S530+S528</f>
        <v>11274.5</v>
      </c>
    </row>
    <row r="526" spans="1:19" ht="29.25" customHeight="1">
      <c r="A526" s="95"/>
      <c r="B526" s="94"/>
      <c r="C526" s="99"/>
      <c r="D526" s="97"/>
      <c r="E526" s="100"/>
      <c r="F526" s="100"/>
      <c r="G526" s="85"/>
      <c r="H526" s="21" t="s">
        <v>98</v>
      </c>
      <c r="I526" s="9">
        <v>663</v>
      </c>
      <c r="J526" s="15">
        <v>7</v>
      </c>
      <c r="K526" s="15">
        <v>9</v>
      </c>
      <c r="L526" s="15">
        <v>30</v>
      </c>
      <c r="M526" s="92" t="s">
        <v>343</v>
      </c>
      <c r="N526" s="92" t="s">
        <v>361</v>
      </c>
      <c r="O526" s="92" t="s">
        <v>394</v>
      </c>
      <c r="P526" s="9"/>
      <c r="Q526" s="194">
        <f>Q527</f>
        <v>46</v>
      </c>
      <c r="R526" s="194">
        <f>R527</f>
        <v>46</v>
      </c>
      <c r="S526" s="194">
        <f>S527</f>
        <v>46</v>
      </c>
    </row>
    <row r="527" spans="1:19" ht="29.25" customHeight="1">
      <c r="A527" s="95"/>
      <c r="B527" s="94"/>
      <c r="C527" s="99"/>
      <c r="D527" s="97"/>
      <c r="E527" s="100"/>
      <c r="F527" s="100"/>
      <c r="G527" s="85"/>
      <c r="H527" s="21" t="s">
        <v>444</v>
      </c>
      <c r="I527" s="9">
        <v>663</v>
      </c>
      <c r="J527" s="15">
        <v>7</v>
      </c>
      <c r="K527" s="15">
        <v>9</v>
      </c>
      <c r="L527" s="15">
        <v>30</v>
      </c>
      <c r="M527" s="92" t="s">
        <v>343</v>
      </c>
      <c r="N527" s="92" t="s">
        <v>361</v>
      </c>
      <c r="O527" s="92" t="s">
        <v>394</v>
      </c>
      <c r="P527" s="9">
        <v>240</v>
      </c>
      <c r="Q527" s="194">
        <f>'приложение 6'!Q651</f>
        <v>46</v>
      </c>
      <c r="R527" s="194">
        <f>'приложение 6'!R651</f>
        <v>46</v>
      </c>
      <c r="S527" s="194">
        <f>'приложение 6'!S651</f>
        <v>46</v>
      </c>
    </row>
    <row r="528" spans="1:19" ht="35.25" customHeight="1" hidden="1">
      <c r="A528" s="95"/>
      <c r="B528" s="94"/>
      <c r="C528" s="99"/>
      <c r="D528" s="97"/>
      <c r="E528" s="100"/>
      <c r="F528" s="100"/>
      <c r="G528" s="85"/>
      <c r="H528" s="227" t="s">
        <v>246</v>
      </c>
      <c r="I528" s="9">
        <v>663</v>
      </c>
      <c r="J528" s="15">
        <v>7</v>
      </c>
      <c r="K528" s="15">
        <v>9</v>
      </c>
      <c r="L528" s="15">
        <v>30</v>
      </c>
      <c r="M528" s="92" t="s">
        <v>343</v>
      </c>
      <c r="N528" s="92" t="s">
        <v>361</v>
      </c>
      <c r="O528" s="92" t="s">
        <v>61</v>
      </c>
      <c r="P528" s="9"/>
      <c r="Q528" s="194">
        <f>Q529</f>
        <v>0</v>
      </c>
      <c r="R528" s="194">
        <f>R529</f>
        <v>0</v>
      </c>
      <c r="S528" s="194">
        <f>S529</f>
        <v>0</v>
      </c>
    </row>
    <row r="529" spans="1:19" ht="29.25" customHeight="1" hidden="1">
      <c r="A529" s="95"/>
      <c r="B529" s="94"/>
      <c r="C529" s="99"/>
      <c r="D529" s="97"/>
      <c r="E529" s="100"/>
      <c r="F529" s="100"/>
      <c r="G529" s="85"/>
      <c r="H529" s="227" t="s">
        <v>447</v>
      </c>
      <c r="I529" s="9">
        <v>663</v>
      </c>
      <c r="J529" s="15">
        <v>7</v>
      </c>
      <c r="K529" s="15">
        <v>9</v>
      </c>
      <c r="L529" s="15">
        <v>30</v>
      </c>
      <c r="M529" s="92" t="s">
        <v>343</v>
      </c>
      <c r="N529" s="92" t="s">
        <v>361</v>
      </c>
      <c r="O529" s="92" t="s">
        <v>61</v>
      </c>
      <c r="P529" s="9">
        <v>110</v>
      </c>
      <c r="Q529" s="194">
        <v>0</v>
      </c>
      <c r="R529" s="194">
        <v>0</v>
      </c>
      <c r="S529" s="194">
        <v>0</v>
      </c>
    </row>
    <row r="530" spans="1:19" ht="39" customHeight="1">
      <c r="A530" s="95"/>
      <c r="B530" s="94"/>
      <c r="C530" s="99"/>
      <c r="D530" s="97"/>
      <c r="E530" s="100"/>
      <c r="F530" s="100"/>
      <c r="G530" s="85"/>
      <c r="H530" s="21" t="s">
        <v>87</v>
      </c>
      <c r="I530" s="9">
        <v>663</v>
      </c>
      <c r="J530" s="15">
        <v>7</v>
      </c>
      <c r="K530" s="15">
        <v>9</v>
      </c>
      <c r="L530" s="15">
        <v>30</v>
      </c>
      <c r="M530" s="92" t="s">
        <v>343</v>
      </c>
      <c r="N530" s="92" t="s">
        <v>361</v>
      </c>
      <c r="O530" s="92" t="s">
        <v>86</v>
      </c>
      <c r="P530" s="9"/>
      <c r="Q530" s="194">
        <f>Q532+Q533+Q531</f>
        <v>11228.5</v>
      </c>
      <c r="R530" s="194">
        <f>R532+R533+R531</f>
        <v>11228.5</v>
      </c>
      <c r="S530" s="194">
        <f>S532+S533+S531</f>
        <v>11228.5</v>
      </c>
    </row>
    <row r="531" spans="1:19" ht="39" customHeight="1">
      <c r="A531" s="95"/>
      <c r="B531" s="94"/>
      <c r="C531" s="99"/>
      <c r="D531" s="97"/>
      <c r="E531" s="100"/>
      <c r="F531" s="100"/>
      <c r="G531" s="85"/>
      <c r="H531" s="21" t="s">
        <v>444</v>
      </c>
      <c r="I531" s="9"/>
      <c r="J531" s="15">
        <v>7</v>
      </c>
      <c r="K531" s="15">
        <v>9</v>
      </c>
      <c r="L531" s="15">
        <v>30</v>
      </c>
      <c r="M531" s="92" t="s">
        <v>343</v>
      </c>
      <c r="N531" s="92" t="s">
        <v>361</v>
      </c>
      <c r="O531" s="92" t="s">
        <v>86</v>
      </c>
      <c r="P531" s="9">
        <v>240</v>
      </c>
      <c r="Q531" s="194">
        <f>'приложение 6'!Q655</f>
        <v>32.3</v>
      </c>
      <c r="R531" s="194">
        <f>'приложение 6'!R655</f>
        <v>32.3</v>
      </c>
      <c r="S531" s="194">
        <f>'приложение 6'!S655</f>
        <v>32.3</v>
      </c>
    </row>
    <row r="532" spans="1:19" ht="33" customHeight="1">
      <c r="A532" s="95"/>
      <c r="B532" s="94"/>
      <c r="C532" s="99"/>
      <c r="D532" s="97"/>
      <c r="E532" s="100"/>
      <c r="F532" s="100"/>
      <c r="G532" s="85"/>
      <c r="H532" s="21" t="s">
        <v>449</v>
      </c>
      <c r="I532" s="9">
        <v>663</v>
      </c>
      <c r="J532" s="15">
        <v>7</v>
      </c>
      <c r="K532" s="15">
        <v>9</v>
      </c>
      <c r="L532" s="15">
        <v>30</v>
      </c>
      <c r="M532" s="92" t="s">
        <v>343</v>
      </c>
      <c r="N532" s="92" t="s">
        <v>361</v>
      </c>
      <c r="O532" s="92" t="s">
        <v>86</v>
      </c>
      <c r="P532" s="9">
        <v>320</v>
      </c>
      <c r="Q532" s="194">
        <f>'приложение 6'!Q656</f>
        <v>2466.1</v>
      </c>
      <c r="R532" s="194">
        <f>'приложение 6'!R656</f>
        <v>2466.1</v>
      </c>
      <c r="S532" s="194">
        <f>'приложение 6'!S656</f>
        <v>2466.1</v>
      </c>
    </row>
    <row r="533" spans="1:19" ht="33" customHeight="1">
      <c r="A533" s="95"/>
      <c r="B533" s="94"/>
      <c r="C533" s="99"/>
      <c r="D533" s="97"/>
      <c r="E533" s="100"/>
      <c r="F533" s="100"/>
      <c r="G533" s="85"/>
      <c r="H533" s="4" t="s">
        <v>446</v>
      </c>
      <c r="I533" s="9">
        <v>663</v>
      </c>
      <c r="J533" s="15">
        <v>7</v>
      </c>
      <c r="K533" s="15">
        <v>9</v>
      </c>
      <c r="L533" s="15">
        <v>30</v>
      </c>
      <c r="M533" s="92" t="s">
        <v>343</v>
      </c>
      <c r="N533" s="92" t="s">
        <v>361</v>
      </c>
      <c r="O533" s="92" t="s">
        <v>86</v>
      </c>
      <c r="P533" s="9">
        <v>610</v>
      </c>
      <c r="Q533" s="194">
        <f>'приложение 6'!Q657</f>
        <v>8730.1</v>
      </c>
      <c r="R533" s="194">
        <f>'приложение 6'!R657</f>
        <v>8730.1</v>
      </c>
      <c r="S533" s="194">
        <f>'приложение 6'!S657</f>
        <v>8730.1</v>
      </c>
    </row>
    <row r="534" spans="1:19" ht="27" customHeight="1">
      <c r="A534" s="95"/>
      <c r="B534" s="94"/>
      <c r="C534" s="99"/>
      <c r="D534" s="97"/>
      <c r="E534" s="100"/>
      <c r="F534" s="100"/>
      <c r="G534" s="85"/>
      <c r="H534" s="10" t="s">
        <v>500</v>
      </c>
      <c r="I534" s="9">
        <v>663</v>
      </c>
      <c r="J534" s="15">
        <v>7</v>
      </c>
      <c r="K534" s="15">
        <v>9</v>
      </c>
      <c r="L534" s="15">
        <v>30</v>
      </c>
      <c r="M534" s="92" t="s">
        <v>343</v>
      </c>
      <c r="N534" s="92" t="s">
        <v>362</v>
      </c>
      <c r="O534" s="92" t="s">
        <v>388</v>
      </c>
      <c r="P534" s="9"/>
      <c r="Q534" s="194">
        <f>Q535+Q538</f>
        <v>2518.4</v>
      </c>
      <c r="R534" s="194">
        <f>R535+R538</f>
        <v>2508.4</v>
      </c>
      <c r="S534" s="194">
        <f>S535+S538</f>
        <v>2508.4</v>
      </c>
    </row>
    <row r="535" spans="1:19" ht="18" customHeight="1">
      <c r="A535" s="95"/>
      <c r="B535" s="94"/>
      <c r="C535" s="99"/>
      <c r="D535" s="97"/>
      <c r="E535" s="100"/>
      <c r="F535" s="100"/>
      <c r="G535" s="85"/>
      <c r="H535" s="10" t="s">
        <v>98</v>
      </c>
      <c r="I535" s="9">
        <v>663</v>
      </c>
      <c r="J535" s="15">
        <v>7</v>
      </c>
      <c r="K535" s="15">
        <v>9</v>
      </c>
      <c r="L535" s="15">
        <v>30</v>
      </c>
      <c r="M535" s="92" t="s">
        <v>343</v>
      </c>
      <c r="N535" s="92" t="s">
        <v>362</v>
      </c>
      <c r="O535" s="92" t="s">
        <v>394</v>
      </c>
      <c r="P535" s="9"/>
      <c r="Q535" s="194">
        <f>Q537+Q536</f>
        <v>2518.4</v>
      </c>
      <c r="R535" s="194">
        <f>R537+R536</f>
        <v>2508.4</v>
      </c>
      <c r="S535" s="194">
        <f>S537+S536</f>
        <v>2508.4</v>
      </c>
    </row>
    <row r="536" spans="1:19" ht="18" customHeight="1">
      <c r="A536" s="95"/>
      <c r="B536" s="94"/>
      <c r="C536" s="99"/>
      <c r="D536" s="97"/>
      <c r="E536" s="100"/>
      <c r="F536" s="100"/>
      <c r="G536" s="85"/>
      <c r="H536" s="21" t="s">
        <v>444</v>
      </c>
      <c r="I536" s="9">
        <v>663</v>
      </c>
      <c r="J536" s="15">
        <v>7</v>
      </c>
      <c r="K536" s="15">
        <v>9</v>
      </c>
      <c r="L536" s="15">
        <v>30</v>
      </c>
      <c r="M536" s="92" t="s">
        <v>343</v>
      </c>
      <c r="N536" s="92" t="s">
        <v>362</v>
      </c>
      <c r="O536" s="92" t="s">
        <v>394</v>
      </c>
      <c r="P536" s="9">
        <v>240</v>
      </c>
      <c r="Q536" s="194">
        <f>'приложение 6'!Q660</f>
        <v>178</v>
      </c>
      <c r="R536" s="194">
        <f>'приложение 6'!R660</f>
        <v>168</v>
      </c>
      <c r="S536" s="194">
        <f>'приложение 6'!S660</f>
        <v>168</v>
      </c>
    </row>
    <row r="537" spans="1:19" ht="37.5" customHeight="1">
      <c r="A537" s="95"/>
      <c r="B537" s="94"/>
      <c r="C537" s="99"/>
      <c r="D537" s="97"/>
      <c r="E537" s="100"/>
      <c r="F537" s="100"/>
      <c r="G537" s="85"/>
      <c r="H537" s="10" t="s">
        <v>761</v>
      </c>
      <c r="I537" s="9">
        <v>663</v>
      </c>
      <c r="J537" s="15">
        <v>7</v>
      </c>
      <c r="K537" s="15">
        <v>9</v>
      </c>
      <c r="L537" s="15">
        <v>30</v>
      </c>
      <c r="M537" s="92" t="s">
        <v>343</v>
      </c>
      <c r="N537" s="92" t="s">
        <v>362</v>
      </c>
      <c r="O537" s="92" t="s">
        <v>394</v>
      </c>
      <c r="P537" s="9">
        <v>630</v>
      </c>
      <c r="Q537" s="194">
        <f>'приложение 6'!Q661</f>
        <v>2340.4</v>
      </c>
      <c r="R537" s="194">
        <f>'приложение 6'!R661</f>
        <v>2340.4</v>
      </c>
      <c r="S537" s="194">
        <f>'приложение 6'!S661</f>
        <v>2340.4</v>
      </c>
    </row>
    <row r="538" spans="1:19" ht="39" customHeight="1" hidden="1">
      <c r="A538" s="95"/>
      <c r="B538" s="94"/>
      <c r="C538" s="99"/>
      <c r="D538" s="97"/>
      <c r="E538" s="100"/>
      <c r="F538" s="100"/>
      <c r="G538" s="85"/>
      <c r="H538" s="10" t="s">
        <v>85</v>
      </c>
      <c r="I538" s="9">
        <v>663</v>
      </c>
      <c r="J538" s="15">
        <v>7</v>
      </c>
      <c r="K538" s="15">
        <v>9</v>
      </c>
      <c r="L538" s="15">
        <v>30</v>
      </c>
      <c r="M538" s="92" t="s">
        <v>343</v>
      </c>
      <c r="N538" s="92" t="s">
        <v>362</v>
      </c>
      <c r="O538" s="92" t="s">
        <v>61</v>
      </c>
      <c r="P538" s="9"/>
      <c r="Q538" s="194">
        <f>Q539</f>
        <v>0</v>
      </c>
      <c r="R538" s="194">
        <f>R539</f>
        <v>0</v>
      </c>
      <c r="S538" s="194">
        <f>S539</f>
        <v>0</v>
      </c>
    </row>
    <row r="539" spans="1:19" ht="24.75" customHeight="1" hidden="1">
      <c r="A539" s="95"/>
      <c r="B539" s="94"/>
      <c r="C539" s="99"/>
      <c r="D539" s="97"/>
      <c r="E539" s="100"/>
      <c r="F539" s="100"/>
      <c r="G539" s="85"/>
      <c r="H539" s="10" t="s">
        <v>444</v>
      </c>
      <c r="I539" s="9">
        <v>663</v>
      </c>
      <c r="J539" s="15">
        <v>7</v>
      </c>
      <c r="K539" s="15">
        <v>9</v>
      </c>
      <c r="L539" s="15">
        <v>30</v>
      </c>
      <c r="M539" s="92" t="s">
        <v>343</v>
      </c>
      <c r="N539" s="92" t="s">
        <v>362</v>
      </c>
      <c r="O539" s="92" t="s">
        <v>61</v>
      </c>
      <c r="P539" s="9">
        <v>240</v>
      </c>
      <c r="Q539" s="194">
        <v>0</v>
      </c>
      <c r="R539" s="194">
        <v>0</v>
      </c>
      <c r="S539" s="194">
        <v>0</v>
      </c>
    </row>
    <row r="540" spans="1:19" ht="28.5" customHeight="1">
      <c r="A540" s="95"/>
      <c r="B540" s="94"/>
      <c r="C540" s="99"/>
      <c r="D540" s="97"/>
      <c r="E540" s="100"/>
      <c r="F540" s="100"/>
      <c r="G540" s="85"/>
      <c r="H540" s="21" t="s">
        <v>404</v>
      </c>
      <c r="I540" s="9">
        <v>663</v>
      </c>
      <c r="J540" s="15">
        <v>7</v>
      </c>
      <c r="K540" s="15">
        <v>9</v>
      </c>
      <c r="L540" s="15">
        <v>30</v>
      </c>
      <c r="M540" s="92" t="s">
        <v>343</v>
      </c>
      <c r="N540" s="92" t="s">
        <v>357</v>
      </c>
      <c r="O540" s="92" t="s">
        <v>388</v>
      </c>
      <c r="P540" s="9"/>
      <c r="Q540" s="194">
        <f>Q541+Q543</f>
        <v>30</v>
      </c>
      <c r="R540" s="194">
        <f>R541+R543</f>
        <v>30</v>
      </c>
      <c r="S540" s="194">
        <f>S541+S543</f>
        <v>30</v>
      </c>
    </row>
    <row r="541" spans="1:19" ht="28.5" customHeight="1">
      <c r="A541" s="95"/>
      <c r="B541" s="94"/>
      <c r="C541" s="99"/>
      <c r="D541" s="97"/>
      <c r="E541" s="100"/>
      <c r="F541" s="100"/>
      <c r="G541" s="85"/>
      <c r="H541" s="21" t="s">
        <v>98</v>
      </c>
      <c r="I541" s="9">
        <v>663</v>
      </c>
      <c r="J541" s="15">
        <v>7</v>
      </c>
      <c r="K541" s="15">
        <v>9</v>
      </c>
      <c r="L541" s="15">
        <v>30</v>
      </c>
      <c r="M541" s="92" t="s">
        <v>343</v>
      </c>
      <c r="N541" s="92" t="s">
        <v>357</v>
      </c>
      <c r="O541" s="92" t="s">
        <v>394</v>
      </c>
      <c r="P541" s="9"/>
      <c r="Q541" s="194">
        <f>Q542</f>
        <v>30</v>
      </c>
      <c r="R541" s="194">
        <f>R542</f>
        <v>30</v>
      </c>
      <c r="S541" s="194">
        <f>S542</f>
        <v>30</v>
      </c>
    </row>
    <row r="542" spans="1:19" ht="28.5" customHeight="1">
      <c r="A542" s="95"/>
      <c r="B542" s="94"/>
      <c r="C542" s="99"/>
      <c r="D542" s="97"/>
      <c r="E542" s="100"/>
      <c r="F542" s="100"/>
      <c r="G542" s="85"/>
      <c r="H542" s="21" t="s">
        <v>444</v>
      </c>
      <c r="I542" s="9">
        <v>663</v>
      </c>
      <c r="J542" s="15">
        <v>7</v>
      </c>
      <c r="K542" s="15">
        <v>9</v>
      </c>
      <c r="L542" s="15">
        <v>30</v>
      </c>
      <c r="M542" s="92" t="s">
        <v>343</v>
      </c>
      <c r="N542" s="92" t="s">
        <v>357</v>
      </c>
      <c r="O542" s="92" t="s">
        <v>394</v>
      </c>
      <c r="P542" s="9">
        <v>240</v>
      </c>
      <c r="Q542" s="194">
        <f>'приложение 6'!Q666</f>
        <v>30</v>
      </c>
      <c r="R542" s="194">
        <f>'приложение 6'!R666</f>
        <v>30</v>
      </c>
      <c r="S542" s="194">
        <f>'приложение 6'!S666</f>
        <v>30</v>
      </c>
    </row>
    <row r="543" spans="1:19" ht="41.25" customHeight="1" hidden="1">
      <c r="A543" s="95"/>
      <c r="B543" s="94"/>
      <c r="C543" s="99"/>
      <c r="D543" s="97"/>
      <c r="E543" s="100"/>
      <c r="F543" s="100"/>
      <c r="G543" s="85"/>
      <c r="H543" s="21" t="s">
        <v>246</v>
      </c>
      <c r="I543" s="9">
        <v>663</v>
      </c>
      <c r="J543" s="15">
        <v>7</v>
      </c>
      <c r="K543" s="15">
        <v>9</v>
      </c>
      <c r="L543" s="15">
        <v>30</v>
      </c>
      <c r="M543" s="92" t="s">
        <v>343</v>
      </c>
      <c r="N543" s="92" t="s">
        <v>357</v>
      </c>
      <c r="O543" s="92" t="s">
        <v>61</v>
      </c>
      <c r="P543" s="9"/>
      <c r="Q543" s="194">
        <f>Q544</f>
        <v>0</v>
      </c>
      <c r="R543" s="194">
        <f>R544</f>
        <v>0</v>
      </c>
      <c r="S543" s="194">
        <f>S544</f>
        <v>0</v>
      </c>
    </row>
    <row r="544" spans="1:19" ht="30" customHeight="1" hidden="1">
      <c r="A544" s="95"/>
      <c r="B544" s="94"/>
      <c r="C544" s="99"/>
      <c r="D544" s="97"/>
      <c r="E544" s="100"/>
      <c r="F544" s="100"/>
      <c r="G544" s="85"/>
      <c r="H544" s="21" t="s">
        <v>444</v>
      </c>
      <c r="I544" s="9">
        <v>663</v>
      </c>
      <c r="J544" s="15">
        <v>7</v>
      </c>
      <c r="K544" s="15">
        <v>9</v>
      </c>
      <c r="L544" s="15">
        <v>30</v>
      </c>
      <c r="M544" s="92" t="s">
        <v>343</v>
      </c>
      <c r="N544" s="92" t="s">
        <v>357</v>
      </c>
      <c r="O544" s="92" t="s">
        <v>61</v>
      </c>
      <c r="P544" s="9">
        <v>240</v>
      </c>
      <c r="Q544" s="194">
        <f>30-30</f>
        <v>0</v>
      </c>
      <c r="R544" s="194">
        <f>30-30</f>
        <v>0</v>
      </c>
      <c r="S544" s="194">
        <f>30-30</f>
        <v>0</v>
      </c>
    </row>
    <row r="545" spans="1:19" ht="30" customHeight="1" hidden="1">
      <c r="A545" s="95"/>
      <c r="B545" s="94"/>
      <c r="C545" s="99"/>
      <c r="D545" s="97"/>
      <c r="E545" s="100"/>
      <c r="F545" s="100"/>
      <c r="G545" s="85"/>
      <c r="H545" s="21" t="str">
        <f>'приложение 6'!H669</f>
        <v>Основное мероприятие "Модернизация сети муниципальных образовательных учреждений"</v>
      </c>
      <c r="I545" s="9">
        <f>'приложение 6'!I669</f>
        <v>663</v>
      </c>
      <c r="J545" s="15">
        <f>'приложение 6'!J669</f>
        <v>7</v>
      </c>
      <c r="K545" s="15">
        <f>'приложение 6'!K669</f>
        <v>9</v>
      </c>
      <c r="L545" s="15">
        <f>'приложение 6'!L669</f>
        <v>30</v>
      </c>
      <c r="M545" s="92" t="str">
        <f>'приложение 6'!M669</f>
        <v>0</v>
      </c>
      <c r="N545" s="92" t="str">
        <f>'приложение 6'!N669</f>
        <v>05</v>
      </c>
      <c r="O545" s="92" t="str">
        <f>'приложение 6'!O669</f>
        <v>00000</v>
      </c>
      <c r="P545" s="9" t="s">
        <v>389</v>
      </c>
      <c r="Q545" s="194">
        <f>'приложение 6'!Q669</f>
        <v>0</v>
      </c>
      <c r="R545" s="194">
        <f>'приложение 6'!R669</f>
        <v>0</v>
      </c>
      <c r="S545" s="194">
        <f>'приложение 6'!S669</f>
        <v>0</v>
      </c>
    </row>
    <row r="546" spans="1:19" ht="30" customHeight="1" hidden="1">
      <c r="A546" s="95"/>
      <c r="B546" s="94"/>
      <c r="C546" s="99"/>
      <c r="D546" s="97"/>
      <c r="E546" s="100"/>
      <c r="F546" s="100"/>
      <c r="G546" s="85"/>
      <c r="H546" s="21" t="str">
        <f>'приложение 6'!H670</f>
        <v>Реализация мероприятий по предупреждению детского дорожно-транспортного травматизма</v>
      </c>
      <c r="I546" s="9">
        <f>'приложение 6'!I670</f>
        <v>663</v>
      </c>
      <c r="J546" s="15">
        <f>'приложение 6'!J670</f>
        <v>7</v>
      </c>
      <c r="K546" s="15">
        <f>'приложение 6'!K670</f>
        <v>9</v>
      </c>
      <c r="L546" s="15">
        <f>'приложение 6'!L670</f>
        <v>30</v>
      </c>
      <c r="M546" s="92" t="str">
        <f>'приложение 6'!M670</f>
        <v>0</v>
      </c>
      <c r="N546" s="92" t="str">
        <f>'приложение 6'!N670</f>
        <v>05</v>
      </c>
      <c r="O546" s="92" t="str">
        <f>'приложение 6'!O670</f>
        <v>S1450</v>
      </c>
      <c r="P546" s="9" t="s">
        <v>389</v>
      </c>
      <c r="Q546" s="194">
        <f>'приложение 6'!Q670</f>
        <v>0</v>
      </c>
      <c r="R546" s="194">
        <f>'приложение 6'!R670</f>
        <v>0</v>
      </c>
      <c r="S546" s="194">
        <f>'приложение 6'!S670</f>
        <v>0</v>
      </c>
    </row>
    <row r="547" spans="1:19" ht="30" customHeight="1" hidden="1">
      <c r="A547" s="95"/>
      <c r="B547" s="94"/>
      <c r="C547" s="99"/>
      <c r="D547" s="97"/>
      <c r="E547" s="100"/>
      <c r="F547" s="100"/>
      <c r="G547" s="85"/>
      <c r="H547" s="21" t="str">
        <f>'приложение 6'!H671</f>
        <v>Иные закупки товаров, работ и услуг для обеспечения государственных (муниципальных) нужд</v>
      </c>
      <c r="I547" s="9">
        <f>'приложение 6'!I671</f>
        <v>663</v>
      </c>
      <c r="J547" s="15">
        <f>'приложение 6'!J671</f>
        <v>7</v>
      </c>
      <c r="K547" s="15">
        <f>'приложение 6'!K671</f>
        <v>9</v>
      </c>
      <c r="L547" s="15">
        <f>'приложение 6'!L671</f>
        <v>30</v>
      </c>
      <c r="M547" s="92" t="str">
        <f>'приложение 6'!M671</f>
        <v>0</v>
      </c>
      <c r="N547" s="92" t="str">
        <f>'приложение 6'!N671</f>
        <v>05</v>
      </c>
      <c r="O547" s="92" t="str">
        <f>'приложение 6'!O671</f>
        <v>S1450</v>
      </c>
      <c r="P547" s="9">
        <f>'приложение 6'!P671</f>
        <v>240</v>
      </c>
      <c r="Q547" s="194">
        <f>'приложение 6'!Q671</f>
        <v>0</v>
      </c>
      <c r="R547" s="194">
        <f>'приложение 6'!R671</f>
        <v>0</v>
      </c>
      <c r="S547" s="194">
        <f>'приложение 6'!S671</f>
        <v>0</v>
      </c>
    </row>
    <row r="548" spans="1:19" ht="29.25" customHeight="1">
      <c r="A548" s="95"/>
      <c r="B548" s="94"/>
      <c r="C548" s="99"/>
      <c r="D548" s="97"/>
      <c r="E548" s="100"/>
      <c r="F548" s="100"/>
      <c r="G548" s="85"/>
      <c r="H548" s="21" t="s">
        <v>546</v>
      </c>
      <c r="I548" s="9">
        <v>663</v>
      </c>
      <c r="J548" s="15">
        <v>7</v>
      </c>
      <c r="K548" s="15">
        <v>9</v>
      </c>
      <c r="L548" s="15">
        <v>30</v>
      </c>
      <c r="M548" s="92" t="s">
        <v>343</v>
      </c>
      <c r="N548" s="92" t="s">
        <v>364</v>
      </c>
      <c r="O548" s="92" t="s">
        <v>388</v>
      </c>
      <c r="P548" s="9"/>
      <c r="Q548" s="194">
        <f>Q549+Q558+Q556+Q554</f>
        <v>4815.6</v>
      </c>
      <c r="R548" s="194">
        <f>R549+R558+R556</f>
        <v>4815.6</v>
      </c>
      <c r="S548" s="194">
        <f>S549+S558+S556</f>
        <v>4815.6</v>
      </c>
    </row>
    <row r="549" spans="1:19" ht="27" customHeight="1">
      <c r="A549" s="95"/>
      <c r="B549" s="94"/>
      <c r="C549" s="99"/>
      <c r="D549" s="97"/>
      <c r="E549" s="100"/>
      <c r="F549" s="100"/>
      <c r="G549" s="85"/>
      <c r="H549" s="21" t="s">
        <v>98</v>
      </c>
      <c r="I549" s="9">
        <v>663</v>
      </c>
      <c r="J549" s="15">
        <v>7</v>
      </c>
      <c r="K549" s="15">
        <v>9</v>
      </c>
      <c r="L549" s="15">
        <v>30</v>
      </c>
      <c r="M549" s="92" t="s">
        <v>343</v>
      </c>
      <c r="N549" s="92" t="s">
        <v>364</v>
      </c>
      <c r="O549" s="92" t="s">
        <v>394</v>
      </c>
      <c r="P549" s="9"/>
      <c r="Q549" s="194">
        <f>SUM(Q550:Q553)</f>
        <v>3852</v>
      </c>
      <c r="R549" s="194">
        <f>SUM(R550:R553)</f>
        <v>3852</v>
      </c>
      <c r="S549" s="194">
        <f>SUM(S550:S553)</f>
        <v>3852</v>
      </c>
    </row>
    <row r="550" spans="1:19" ht="27" customHeight="1">
      <c r="A550" s="95"/>
      <c r="B550" s="94"/>
      <c r="C550" s="99"/>
      <c r="D550" s="97"/>
      <c r="E550" s="100"/>
      <c r="F550" s="100"/>
      <c r="G550" s="85"/>
      <c r="H550" s="21" t="s">
        <v>315</v>
      </c>
      <c r="I550" s="9">
        <v>663</v>
      </c>
      <c r="J550" s="15">
        <v>7</v>
      </c>
      <c r="K550" s="15">
        <v>9</v>
      </c>
      <c r="L550" s="15">
        <v>30</v>
      </c>
      <c r="M550" s="92" t="s">
        <v>343</v>
      </c>
      <c r="N550" s="92" t="s">
        <v>364</v>
      </c>
      <c r="O550" s="92" t="s">
        <v>394</v>
      </c>
      <c r="P550" s="9">
        <v>120</v>
      </c>
      <c r="Q550" s="194">
        <f>'приложение 6'!Q674</f>
        <v>3296.9</v>
      </c>
      <c r="R550" s="194">
        <f>'приложение 6'!R674</f>
        <v>3309</v>
      </c>
      <c r="S550" s="194">
        <f>'приложение 6'!S674</f>
        <v>3309</v>
      </c>
    </row>
    <row r="551" spans="1:19" ht="26.25" customHeight="1">
      <c r="A551" s="95"/>
      <c r="B551" s="94"/>
      <c r="C551" s="99"/>
      <c r="D551" s="97"/>
      <c r="E551" s="100"/>
      <c r="F551" s="100"/>
      <c r="G551" s="85"/>
      <c r="H551" s="21" t="s">
        <v>444</v>
      </c>
      <c r="I551" s="9">
        <v>663</v>
      </c>
      <c r="J551" s="15">
        <v>7</v>
      </c>
      <c r="K551" s="15">
        <v>9</v>
      </c>
      <c r="L551" s="15">
        <v>30</v>
      </c>
      <c r="M551" s="92" t="s">
        <v>343</v>
      </c>
      <c r="N551" s="92" t="s">
        <v>364</v>
      </c>
      <c r="O551" s="92" t="s">
        <v>394</v>
      </c>
      <c r="P551" s="9">
        <v>240</v>
      </c>
      <c r="Q551" s="194">
        <f>'приложение 6'!Q675</f>
        <v>555</v>
      </c>
      <c r="R551" s="194">
        <f>'приложение 6'!R675</f>
        <v>543</v>
      </c>
      <c r="S551" s="194">
        <f>'приложение 6'!S675</f>
        <v>543</v>
      </c>
    </row>
    <row r="552" spans="1:19" ht="26.25" customHeight="1" hidden="1">
      <c r="A552" s="95"/>
      <c r="B552" s="94"/>
      <c r="C552" s="99"/>
      <c r="D552" s="97"/>
      <c r="E552" s="100"/>
      <c r="F552" s="100"/>
      <c r="G552" s="85"/>
      <c r="H552" s="21" t="s">
        <v>449</v>
      </c>
      <c r="I552" s="9">
        <v>663</v>
      </c>
      <c r="J552" s="15">
        <v>7</v>
      </c>
      <c r="K552" s="15">
        <v>9</v>
      </c>
      <c r="L552" s="15">
        <v>30</v>
      </c>
      <c r="M552" s="92" t="s">
        <v>343</v>
      </c>
      <c r="N552" s="92" t="s">
        <v>364</v>
      </c>
      <c r="O552" s="92" t="s">
        <v>394</v>
      </c>
      <c r="P552" s="9">
        <v>320</v>
      </c>
      <c r="Q552" s="194">
        <v>0</v>
      </c>
      <c r="R552" s="194">
        <v>0</v>
      </c>
      <c r="S552" s="194">
        <v>0</v>
      </c>
    </row>
    <row r="553" spans="1:19" ht="26.25" customHeight="1">
      <c r="A553" s="95"/>
      <c r="B553" s="94"/>
      <c r="C553" s="99"/>
      <c r="D553" s="97"/>
      <c r="E553" s="100"/>
      <c r="F553" s="100"/>
      <c r="G553" s="85"/>
      <c r="H553" s="10" t="s">
        <v>445</v>
      </c>
      <c r="I553" s="9">
        <v>663</v>
      </c>
      <c r="J553" s="15">
        <v>7</v>
      </c>
      <c r="K553" s="15">
        <v>9</v>
      </c>
      <c r="L553" s="15">
        <v>30</v>
      </c>
      <c r="M553" s="92" t="s">
        <v>343</v>
      </c>
      <c r="N553" s="92" t="s">
        <v>364</v>
      </c>
      <c r="O553" s="92" t="s">
        <v>394</v>
      </c>
      <c r="P553" s="9">
        <v>850</v>
      </c>
      <c r="Q553" s="194">
        <f>'приложение 6'!Q677</f>
        <v>0.1</v>
      </c>
      <c r="R553" s="194">
        <v>0</v>
      </c>
      <c r="S553" s="194">
        <v>0</v>
      </c>
    </row>
    <row r="554" spans="1:19" ht="36.75" customHeight="1" hidden="1">
      <c r="A554" s="95"/>
      <c r="B554" s="94"/>
      <c r="C554" s="99"/>
      <c r="D554" s="97"/>
      <c r="E554" s="100"/>
      <c r="F554" s="100"/>
      <c r="G554" s="85"/>
      <c r="H554" s="272" t="str">
        <f>'приложение 6'!H678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54" s="9">
        <f>'приложение 6'!I678</f>
        <v>663</v>
      </c>
      <c r="J554" s="15">
        <f>'приложение 6'!J678</f>
        <v>7</v>
      </c>
      <c r="K554" s="15">
        <f>'приложение 6'!K678</f>
        <v>9</v>
      </c>
      <c r="L554" s="15">
        <f>'приложение 6'!L678</f>
        <v>30</v>
      </c>
      <c r="M554" s="92" t="str">
        <f>'приложение 6'!M678</f>
        <v>0</v>
      </c>
      <c r="N554" s="92" t="str">
        <f>'приложение 6'!N678</f>
        <v>06</v>
      </c>
      <c r="O554" s="92" t="str">
        <f>'приложение 6'!O678</f>
        <v>55490</v>
      </c>
      <c r="P554" s="9" t="s">
        <v>389</v>
      </c>
      <c r="Q554" s="194">
        <f>'приложение 6'!Q678</f>
        <v>0</v>
      </c>
      <c r="R554" s="194">
        <f>'приложение 6'!R678</f>
        <v>0</v>
      </c>
      <c r="S554" s="194">
        <f>'приложение 6'!S678</f>
        <v>0</v>
      </c>
    </row>
    <row r="555" spans="1:19" ht="26.25" customHeight="1" hidden="1">
      <c r="A555" s="95"/>
      <c r="B555" s="94"/>
      <c r="C555" s="99"/>
      <c r="D555" s="97"/>
      <c r="E555" s="100"/>
      <c r="F555" s="100"/>
      <c r="G555" s="85"/>
      <c r="H555" s="272" t="str">
        <f>'приложение 6'!H679</f>
        <v>Расходы на выплаты персоналу государственных (муниципальных) органов</v>
      </c>
      <c r="I555" s="9">
        <f>'приложение 6'!I679</f>
        <v>663</v>
      </c>
      <c r="J555" s="15">
        <f>'приложение 6'!J679</f>
        <v>7</v>
      </c>
      <c r="K555" s="15">
        <f>'приложение 6'!K679</f>
        <v>9</v>
      </c>
      <c r="L555" s="15">
        <f>'приложение 6'!L679</f>
        <v>30</v>
      </c>
      <c r="M555" s="92" t="str">
        <f>'приложение 6'!M679</f>
        <v>0</v>
      </c>
      <c r="N555" s="92" t="str">
        <f>'приложение 6'!N679</f>
        <v>06</v>
      </c>
      <c r="O555" s="92" t="str">
        <f>'приложение 6'!O679</f>
        <v>55490</v>
      </c>
      <c r="P555" s="9">
        <f>'приложение 6'!P679</f>
        <v>120</v>
      </c>
      <c r="Q555" s="194">
        <f>'приложение 6'!Q679</f>
        <v>0</v>
      </c>
      <c r="R555" s="194">
        <f>'приложение 6'!R679</f>
        <v>0</v>
      </c>
      <c r="S555" s="194">
        <f>'приложение 6'!S679</f>
        <v>0</v>
      </c>
    </row>
    <row r="556" spans="1:19" ht="40.5" customHeight="1">
      <c r="A556" s="95"/>
      <c r="B556" s="94"/>
      <c r="C556" s="99"/>
      <c r="D556" s="97"/>
      <c r="E556" s="100"/>
      <c r="F556" s="100"/>
      <c r="G556" s="85"/>
      <c r="H556" s="227" t="s">
        <v>569</v>
      </c>
      <c r="I556" s="9">
        <v>663</v>
      </c>
      <c r="J556" s="15">
        <v>7</v>
      </c>
      <c r="K556" s="15">
        <v>9</v>
      </c>
      <c r="L556" s="15">
        <v>30</v>
      </c>
      <c r="M556" s="92" t="s">
        <v>343</v>
      </c>
      <c r="N556" s="92" t="s">
        <v>364</v>
      </c>
      <c r="O556" s="92" t="s">
        <v>568</v>
      </c>
      <c r="P556" s="9"/>
      <c r="Q556" s="194">
        <f>Q557</f>
        <v>963.6</v>
      </c>
      <c r="R556" s="194">
        <f>R557</f>
        <v>963.6</v>
      </c>
      <c r="S556" s="194">
        <f>S557</f>
        <v>963.6</v>
      </c>
    </row>
    <row r="557" spans="1:19" ht="26.25" customHeight="1">
      <c r="A557" s="95"/>
      <c r="B557" s="94"/>
      <c r="C557" s="99"/>
      <c r="D557" s="97"/>
      <c r="E557" s="100"/>
      <c r="F557" s="100"/>
      <c r="G557" s="85"/>
      <c r="H557" s="21" t="s">
        <v>315</v>
      </c>
      <c r="I557" s="9">
        <v>663</v>
      </c>
      <c r="J557" s="15">
        <v>7</v>
      </c>
      <c r="K557" s="15">
        <v>9</v>
      </c>
      <c r="L557" s="15">
        <v>30</v>
      </c>
      <c r="M557" s="92" t="s">
        <v>343</v>
      </c>
      <c r="N557" s="92" t="s">
        <v>364</v>
      </c>
      <c r="O557" s="92" t="s">
        <v>568</v>
      </c>
      <c r="P557" s="9">
        <v>120</v>
      </c>
      <c r="Q557" s="194">
        <f>'приложение 6'!Q681</f>
        <v>963.6</v>
      </c>
      <c r="R557" s="194">
        <f>'приложение 6'!R681</f>
        <v>963.6</v>
      </c>
      <c r="S557" s="194">
        <f>'приложение 6'!S681</f>
        <v>963.6</v>
      </c>
    </row>
    <row r="558" spans="1:19" ht="38.25" customHeight="1" hidden="1">
      <c r="A558" s="95"/>
      <c r="B558" s="94"/>
      <c r="C558" s="99"/>
      <c r="D558" s="97"/>
      <c r="E558" s="100"/>
      <c r="F558" s="100"/>
      <c r="G558" s="85"/>
      <c r="H558" s="227" t="s">
        <v>246</v>
      </c>
      <c r="I558" s="9">
        <v>663</v>
      </c>
      <c r="J558" s="15">
        <v>7</v>
      </c>
      <c r="K558" s="15">
        <v>9</v>
      </c>
      <c r="L558" s="15">
        <v>30</v>
      </c>
      <c r="M558" s="92" t="s">
        <v>343</v>
      </c>
      <c r="N558" s="92" t="s">
        <v>364</v>
      </c>
      <c r="O558" s="92" t="s">
        <v>61</v>
      </c>
      <c r="P558" s="9"/>
      <c r="Q558" s="194">
        <f>SUM(Q559:Q561)</f>
        <v>0</v>
      </c>
      <c r="R558" s="194">
        <f>SUM(R559:R561)</f>
        <v>0</v>
      </c>
      <c r="S558" s="194">
        <f>SUM(S559:S561)</f>
        <v>0</v>
      </c>
    </row>
    <row r="559" spans="1:19" ht="27" customHeight="1" hidden="1">
      <c r="A559" s="95"/>
      <c r="B559" s="94"/>
      <c r="C559" s="99"/>
      <c r="D559" s="97"/>
      <c r="E559" s="100"/>
      <c r="F559" s="100"/>
      <c r="G559" s="85"/>
      <c r="H559" s="227" t="s">
        <v>447</v>
      </c>
      <c r="I559" s="9">
        <v>663</v>
      </c>
      <c r="J559" s="15">
        <v>7</v>
      </c>
      <c r="K559" s="15">
        <v>9</v>
      </c>
      <c r="L559" s="15">
        <v>30</v>
      </c>
      <c r="M559" s="92" t="s">
        <v>343</v>
      </c>
      <c r="N559" s="92" t="s">
        <v>364</v>
      </c>
      <c r="O559" s="92" t="s">
        <v>61</v>
      </c>
      <c r="P559" s="9">
        <v>110</v>
      </c>
      <c r="Q559" s="194">
        <v>0</v>
      </c>
      <c r="R559" s="194">
        <v>0</v>
      </c>
      <c r="S559" s="194">
        <v>0</v>
      </c>
    </row>
    <row r="560" spans="1:19" ht="22.5" customHeight="1" hidden="1">
      <c r="A560" s="95"/>
      <c r="B560" s="94"/>
      <c r="C560" s="99"/>
      <c r="D560" s="97"/>
      <c r="E560" s="100"/>
      <c r="F560" s="100"/>
      <c r="G560" s="85"/>
      <c r="H560" s="227" t="s">
        <v>444</v>
      </c>
      <c r="I560" s="9">
        <v>663</v>
      </c>
      <c r="J560" s="15">
        <v>7</v>
      </c>
      <c r="K560" s="15">
        <v>9</v>
      </c>
      <c r="L560" s="15">
        <v>30</v>
      </c>
      <c r="M560" s="92" t="s">
        <v>343</v>
      </c>
      <c r="N560" s="92" t="s">
        <v>364</v>
      </c>
      <c r="O560" s="92" t="s">
        <v>61</v>
      </c>
      <c r="P560" s="9">
        <v>240</v>
      </c>
      <c r="Q560" s="194">
        <v>0</v>
      </c>
      <c r="R560" s="194">
        <v>0</v>
      </c>
      <c r="S560" s="194">
        <v>0</v>
      </c>
    </row>
    <row r="561" spans="1:19" ht="22.5" customHeight="1" hidden="1">
      <c r="A561" s="95"/>
      <c r="B561" s="94"/>
      <c r="C561" s="99"/>
      <c r="D561" s="97"/>
      <c r="E561" s="100"/>
      <c r="F561" s="100"/>
      <c r="G561" s="85"/>
      <c r="H561" s="10" t="s">
        <v>445</v>
      </c>
      <c r="I561" s="9">
        <v>663</v>
      </c>
      <c r="J561" s="15">
        <v>7</v>
      </c>
      <c r="K561" s="15">
        <v>9</v>
      </c>
      <c r="L561" s="15">
        <v>30</v>
      </c>
      <c r="M561" s="92" t="s">
        <v>343</v>
      </c>
      <c r="N561" s="92" t="s">
        <v>364</v>
      </c>
      <c r="O561" s="92" t="s">
        <v>61</v>
      </c>
      <c r="P561" s="9">
        <v>850</v>
      </c>
      <c r="Q561" s="194">
        <v>0</v>
      </c>
      <c r="R561" s="194">
        <v>0</v>
      </c>
      <c r="S561" s="194">
        <v>0</v>
      </c>
    </row>
    <row r="562" spans="1:19" ht="39.75" customHeight="1">
      <c r="A562" s="95"/>
      <c r="B562" s="94"/>
      <c r="C562" s="99"/>
      <c r="D562" s="97"/>
      <c r="E562" s="100"/>
      <c r="F562" s="100"/>
      <c r="G562" s="85"/>
      <c r="H562" s="4" t="s">
        <v>604</v>
      </c>
      <c r="I562" s="9">
        <v>663</v>
      </c>
      <c r="J562" s="15">
        <v>7</v>
      </c>
      <c r="K562" s="15">
        <v>9</v>
      </c>
      <c r="L562" s="91" t="s">
        <v>606</v>
      </c>
      <c r="M562" s="92" t="s">
        <v>343</v>
      </c>
      <c r="N562" s="92" t="s">
        <v>353</v>
      </c>
      <c r="O562" s="92" t="s">
        <v>388</v>
      </c>
      <c r="P562" s="9"/>
      <c r="Q562" s="194">
        <f>Q563</f>
        <v>70</v>
      </c>
      <c r="R562" s="194">
        <f aca="true" t="shared" si="45" ref="R562:S564">R563</f>
        <v>70</v>
      </c>
      <c r="S562" s="194">
        <f t="shared" si="45"/>
        <v>70</v>
      </c>
    </row>
    <row r="563" spans="1:19" ht="33.75" customHeight="1">
      <c r="A563" s="95"/>
      <c r="B563" s="94"/>
      <c r="C563" s="99"/>
      <c r="D563" s="97"/>
      <c r="E563" s="100"/>
      <c r="F563" s="100"/>
      <c r="G563" s="85"/>
      <c r="H563" s="4" t="s">
        <v>607</v>
      </c>
      <c r="I563" s="9">
        <v>663</v>
      </c>
      <c r="J563" s="15">
        <v>7</v>
      </c>
      <c r="K563" s="15">
        <v>9</v>
      </c>
      <c r="L563" s="91" t="s">
        <v>606</v>
      </c>
      <c r="M563" s="92" t="s">
        <v>343</v>
      </c>
      <c r="N563" s="92" t="s">
        <v>361</v>
      </c>
      <c r="O563" s="92" t="s">
        <v>388</v>
      </c>
      <c r="P563" s="9"/>
      <c r="Q563" s="194">
        <f>Q564</f>
        <v>70</v>
      </c>
      <c r="R563" s="194">
        <f t="shared" si="45"/>
        <v>70</v>
      </c>
      <c r="S563" s="194">
        <f t="shared" si="45"/>
        <v>70</v>
      </c>
    </row>
    <row r="564" spans="1:19" ht="42" customHeight="1">
      <c r="A564" s="95"/>
      <c r="B564" s="94"/>
      <c r="C564" s="99"/>
      <c r="D564" s="97"/>
      <c r="E564" s="100"/>
      <c r="F564" s="100"/>
      <c r="G564" s="85"/>
      <c r="H564" s="4" t="s">
        <v>608</v>
      </c>
      <c r="I564" s="9">
        <v>663</v>
      </c>
      <c r="J564" s="15">
        <v>7</v>
      </c>
      <c r="K564" s="15">
        <v>9</v>
      </c>
      <c r="L564" s="91" t="s">
        <v>606</v>
      </c>
      <c r="M564" s="92" t="s">
        <v>343</v>
      </c>
      <c r="N564" s="92" t="s">
        <v>361</v>
      </c>
      <c r="O564" s="92" t="s">
        <v>18</v>
      </c>
      <c r="P564" s="9"/>
      <c r="Q564" s="194">
        <f>Q565</f>
        <v>70</v>
      </c>
      <c r="R564" s="194">
        <f t="shared" si="45"/>
        <v>70</v>
      </c>
      <c r="S564" s="194">
        <f t="shared" si="45"/>
        <v>70</v>
      </c>
    </row>
    <row r="565" spans="1:19" ht="28.5" customHeight="1">
      <c r="A565" s="95"/>
      <c r="B565" s="94"/>
      <c r="C565" s="99"/>
      <c r="D565" s="97"/>
      <c r="E565" s="100"/>
      <c r="F565" s="100"/>
      <c r="G565" s="85"/>
      <c r="H565" s="4" t="s">
        <v>444</v>
      </c>
      <c r="I565" s="9">
        <v>663</v>
      </c>
      <c r="J565" s="15">
        <v>7</v>
      </c>
      <c r="K565" s="15">
        <v>9</v>
      </c>
      <c r="L565" s="91" t="s">
        <v>606</v>
      </c>
      <c r="M565" s="92" t="s">
        <v>343</v>
      </c>
      <c r="N565" s="92" t="s">
        <v>361</v>
      </c>
      <c r="O565" s="92" t="s">
        <v>18</v>
      </c>
      <c r="P565" s="9">
        <v>240</v>
      </c>
      <c r="Q565" s="194">
        <f>'приложение 6'!Q689</f>
        <v>70</v>
      </c>
      <c r="R565" s="194">
        <f>'приложение 6'!R689</f>
        <v>70</v>
      </c>
      <c r="S565" s="194">
        <f>'приложение 6'!S689</f>
        <v>70</v>
      </c>
    </row>
    <row r="566" spans="1:19" s="170" customFormat="1" ht="24.75" customHeight="1">
      <c r="A566" s="135"/>
      <c r="B566" s="136"/>
      <c r="C566" s="135"/>
      <c r="D566" s="416">
        <v>10000</v>
      </c>
      <c r="E566" s="417"/>
      <c r="F566" s="417"/>
      <c r="G566" s="129">
        <v>240</v>
      </c>
      <c r="H566" s="130" t="s">
        <v>324</v>
      </c>
      <c r="I566" s="131">
        <v>27</v>
      </c>
      <c r="J566" s="141">
        <v>8</v>
      </c>
      <c r="K566" s="132"/>
      <c r="L566" s="133"/>
      <c r="M566" s="134"/>
      <c r="N566" s="134"/>
      <c r="O566" s="134"/>
      <c r="P566" s="131"/>
      <c r="Q566" s="193">
        <f aca="true" t="shared" si="46" ref="Q566:S567">Q567</f>
        <v>36974.9</v>
      </c>
      <c r="R566" s="193">
        <f t="shared" si="46"/>
        <v>31031.1</v>
      </c>
      <c r="S566" s="193">
        <f t="shared" si="46"/>
        <v>31031.1</v>
      </c>
    </row>
    <row r="567" spans="1:19" s="170" customFormat="1" ht="25.5" customHeight="1">
      <c r="A567" s="135"/>
      <c r="B567" s="136"/>
      <c r="C567" s="146"/>
      <c r="D567" s="143"/>
      <c r="E567" s="426">
        <v>15200</v>
      </c>
      <c r="F567" s="426"/>
      <c r="G567" s="129">
        <v>240</v>
      </c>
      <c r="H567" s="130" t="s">
        <v>136</v>
      </c>
      <c r="I567" s="131">
        <v>27</v>
      </c>
      <c r="J567" s="141">
        <v>8</v>
      </c>
      <c r="K567" s="132">
        <v>1</v>
      </c>
      <c r="L567" s="133"/>
      <c r="M567" s="134"/>
      <c r="N567" s="134"/>
      <c r="O567" s="134"/>
      <c r="P567" s="131"/>
      <c r="Q567" s="193">
        <f>Q568+Q605+Q600</f>
        <v>36974.9</v>
      </c>
      <c r="R567" s="193">
        <f t="shared" si="46"/>
        <v>31031.1</v>
      </c>
      <c r="S567" s="193">
        <f t="shared" si="46"/>
        <v>31031.1</v>
      </c>
    </row>
    <row r="568" spans="1:19" ht="25.5" customHeight="1">
      <c r="A568" s="95"/>
      <c r="B568" s="94"/>
      <c r="C568" s="99"/>
      <c r="D568" s="97"/>
      <c r="E568" s="415">
        <v>20400</v>
      </c>
      <c r="F568" s="415"/>
      <c r="G568" s="85">
        <v>850</v>
      </c>
      <c r="H568" s="4" t="s">
        <v>411</v>
      </c>
      <c r="I568" s="9">
        <v>27</v>
      </c>
      <c r="J568" s="6">
        <v>8</v>
      </c>
      <c r="K568" s="15">
        <v>1</v>
      </c>
      <c r="L568" s="91" t="s">
        <v>412</v>
      </c>
      <c r="M568" s="92" t="s">
        <v>343</v>
      </c>
      <c r="N568" s="92" t="s">
        <v>353</v>
      </c>
      <c r="O568" s="92" t="s">
        <v>388</v>
      </c>
      <c r="P568" s="9"/>
      <c r="Q568" s="194">
        <f>Q569+Q580+Q585+Q597</f>
        <v>36919.9</v>
      </c>
      <c r="R568" s="194">
        <f>R569+R580+R585+R597</f>
        <v>31031.1</v>
      </c>
      <c r="S568" s="194">
        <f>S569+S580+S585+S597</f>
        <v>31031.1</v>
      </c>
    </row>
    <row r="569" spans="1:19" ht="39.75" customHeight="1">
      <c r="A569" s="95"/>
      <c r="B569" s="94"/>
      <c r="C569" s="99"/>
      <c r="D569" s="97"/>
      <c r="E569" s="109"/>
      <c r="F569" s="109"/>
      <c r="G569" s="101">
        <v>120</v>
      </c>
      <c r="H569" s="17" t="s">
        <v>62</v>
      </c>
      <c r="I569" s="5">
        <v>27</v>
      </c>
      <c r="J569" s="6">
        <v>8</v>
      </c>
      <c r="K569" s="15">
        <v>1</v>
      </c>
      <c r="L569" s="91" t="s">
        <v>412</v>
      </c>
      <c r="M569" s="92" t="s">
        <v>343</v>
      </c>
      <c r="N569" s="92" t="s">
        <v>344</v>
      </c>
      <c r="O569" s="92" t="s">
        <v>388</v>
      </c>
      <c r="P569" s="5"/>
      <c r="Q569" s="196">
        <f>Q570+Q574+Q576+Q572+Q578</f>
        <v>14517.9</v>
      </c>
      <c r="R569" s="196">
        <f>R570+R574+R576+R572+R578</f>
        <v>14517.9</v>
      </c>
      <c r="S569" s="196">
        <f>S570+S574+S576+S572+S578</f>
        <v>14517.9</v>
      </c>
    </row>
    <row r="570" spans="1:19" ht="25.5" customHeight="1">
      <c r="A570" s="95"/>
      <c r="B570" s="94"/>
      <c r="C570" s="99"/>
      <c r="D570" s="97"/>
      <c r="E570" s="109"/>
      <c r="F570" s="109"/>
      <c r="G570" s="101"/>
      <c r="H570" s="17" t="s">
        <v>64</v>
      </c>
      <c r="I570" s="9">
        <v>27</v>
      </c>
      <c r="J570" s="6">
        <v>8</v>
      </c>
      <c r="K570" s="15">
        <v>1</v>
      </c>
      <c r="L570" s="91" t="s">
        <v>412</v>
      </c>
      <c r="M570" s="92" t="s">
        <v>343</v>
      </c>
      <c r="N570" s="92" t="s">
        <v>344</v>
      </c>
      <c r="O570" s="92" t="s">
        <v>63</v>
      </c>
      <c r="P570" s="5"/>
      <c r="Q570" s="196">
        <f>Q571</f>
        <v>10399.1</v>
      </c>
      <c r="R570" s="196">
        <f>R571</f>
        <v>10399.1</v>
      </c>
      <c r="S570" s="196">
        <f>S571</f>
        <v>10399.1</v>
      </c>
    </row>
    <row r="571" spans="1:19" ht="24.75" customHeight="1">
      <c r="A571" s="95"/>
      <c r="B571" s="94"/>
      <c r="C571" s="99"/>
      <c r="D571" s="97"/>
      <c r="E571" s="109"/>
      <c r="F571" s="109"/>
      <c r="G571" s="101"/>
      <c r="H571" s="225" t="s">
        <v>446</v>
      </c>
      <c r="I571" s="9">
        <v>27</v>
      </c>
      <c r="J571" s="15">
        <v>8</v>
      </c>
      <c r="K571" s="15">
        <v>1</v>
      </c>
      <c r="L571" s="91" t="s">
        <v>412</v>
      </c>
      <c r="M571" s="92" t="s">
        <v>343</v>
      </c>
      <c r="N571" s="92" t="s">
        <v>344</v>
      </c>
      <c r="O571" s="92" t="s">
        <v>63</v>
      </c>
      <c r="P571" s="5">
        <v>610</v>
      </c>
      <c r="Q571" s="196">
        <f>'приложение 6'!Q306</f>
        <v>10399.1</v>
      </c>
      <c r="R571" s="196">
        <f>'приложение 6'!R306</f>
        <v>10399.1</v>
      </c>
      <c r="S571" s="196">
        <f>'приложение 6'!S306</f>
        <v>10399.1</v>
      </c>
    </row>
    <row r="572" spans="1:19" ht="30" customHeight="1">
      <c r="A572" s="95"/>
      <c r="B572" s="94"/>
      <c r="C572" s="99"/>
      <c r="D572" s="97"/>
      <c r="E572" s="109"/>
      <c r="F572" s="109"/>
      <c r="G572" s="101"/>
      <c r="H572" s="225" t="s">
        <v>569</v>
      </c>
      <c r="I572" s="9">
        <v>27</v>
      </c>
      <c r="J572" s="15">
        <v>8</v>
      </c>
      <c r="K572" s="15">
        <v>1</v>
      </c>
      <c r="L572" s="91" t="s">
        <v>412</v>
      </c>
      <c r="M572" s="92" t="s">
        <v>343</v>
      </c>
      <c r="N572" s="92" t="s">
        <v>344</v>
      </c>
      <c r="O572" s="92" t="s">
        <v>568</v>
      </c>
      <c r="P572" s="5"/>
      <c r="Q572" s="196">
        <f>Q573</f>
        <v>2003.1</v>
      </c>
      <c r="R572" s="196">
        <f>R573</f>
        <v>2003.1</v>
      </c>
      <c r="S572" s="196">
        <f>S573</f>
        <v>2003.1</v>
      </c>
    </row>
    <row r="573" spans="1:19" ht="24.75" customHeight="1">
      <c r="A573" s="95"/>
      <c r="B573" s="94"/>
      <c r="C573" s="99"/>
      <c r="D573" s="97"/>
      <c r="E573" s="109"/>
      <c r="F573" s="109"/>
      <c r="G573" s="101"/>
      <c r="H573" s="225" t="s">
        <v>446</v>
      </c>
      <c r="I573" s="9">
        <v>27</v>
      </c>
      <c r="J573" s="15">
        <v>8</v>
      </c>
      <c r="K573" s="15">
        <v>1</v>
      </c>
      <c r="L573" s="91" t="s">
        <v>412</v>
      </c>
      <c r="M573" s="92" t="s">
        <v>343</v>
      </c>
      <c r="N573" s="92" t="s">
        <v>344</v>
      </c>
      <c r="O573" s="92" t="s">
        <v>568</v>
      </c>
      <c r="P573" s="5">
        <v>610</v>
      </c>
      <c r="Q573" s="196">
        <f>'приложение 6'!Q308</f>
        <v>2003.1</v>
      </c>
      <c r="R573" s="196">
        <f>'приложение 6'!R308</f>
        <v>2003.1</v>
      </c>
      <c r="S573" s="196">
        <f>'приложение 6'!S308</f>
        <v>2003.1</v>
      </c>
    </row>
    <row r="574" spans="1:19" ht="24.75" customHeight="1">
      <c r="A574" s="95"/>
      <c r="B574" s="94"/>
      <c r="C574" s="99"/>
      <c r="D574" s="97"/>
      <c r="E574" s="109"/>
      <c r="F574" s="109"/>
      <c r="G574" s="101"/>
      <c r="H574" s="4" t="str">
        <f>'приложение 6'!H309</f>
        <v>Реализация мероприятий по модернизации библиотек в части комплектования книжных фондов библиотек муниципальных образований</v>
      </c>
      <c r="I574" s="9">
        <f>'приложение 6'!I309</f>
        <v>27</v>
      </c>
      <c r="J574" s="15">
        <f>'приложение 6'!J309</f>
        <v>8</v>
      </c>
      <c r="K574" s="15">
        <f>'приложение 6'!K309</f>
        <v>1</v>
      </c>
      <c r="L574" s="91" t="str">
        <f>'приложение 6'!L309</f>
        <v>34</v>
      </c>
      <c r="M574" s="92" t="str">
        <f>'приложение 6'!M309</f>
        <v>0</v>
      </c>
      <c r="N574" s="92" t="str">
        <f>'приложение 6'!N309</f>
        <v>01</v>
      </c>
      <c r="O574" s="92" t="str">
        <f>'приложение 6'!O309</f>
        <v>L5193</v>
      </c>
      <c r="P574" s="5" t="s">
        <v>389</v>
      </c>
      <c r="Q574" s="196">
        <f>'приложение 6'!Q309</f>
        <v>360.8</v>
      </c>
      <c r="R574" s="196">
        <f>'приложение 6'!R309</f>
        <v>360.8</v>
      </c>
      <c r="S574" s="196">
        <f>'приложение 6'!S309</f>
        <v>360.8</v>
      </c>
    </row>
    <row r="575" spans="1:19" ht="24" customHeight="1">
      <c r="A575" s="95"/>
      <c r="B575" s="94"/>
      <c r="C575" s="99"/>
      <c r="D575" s="97"/>
      <c r="E575" s="109"/>
      <c r="F575" s="109"/>
      <c r="G575" s="101"/>
      <c r="H575" s="225" t="str">
        <f>'приложение 6'!H310</f>
        <v>Субсидии бюджетным учреждениям</v>
      </c>
      <c r="I575" s="9">
        <f>'приложение 6'!I310</f>
        <v>27</v>
      </c>
      <c r="J575" s="15">
        <f>'приложение 6'!J310</f>
        <v>8</v>
      </c>
      <c r="K575" s="15">
        <f>'приложение 6'!K310</f>
        <v>1</v>
      </c>
      <c r="L575" s="91" t="str">
        <f>'приложение 6'!L310</f>
        <v>34</v>
      </c>
      <c r="M575" s="92" t="str">
        <f>'приложение 6'!M310</f>
        <v>0</v>
      </c>
      <c r="N575" s="92" t="str">
        <f>'приложение 6'!N310</f>
        <v>01</v>
      </c>
      <c r="O575" s="92" t="str">
        <f>'приложение 6'!O310</f>
        <v>L5193</v>
      </c>
      <c r="P575" s="5">
        <f>'приложение 6'!P310</f>
        <v>610</v>
      </c>
      <c r="Q575" s="196">
        <f>'приложение 6'!Q310</f>
        <v>360.8</v>
      </c>
      <c r="R575" s="196">
        <f>'приложение 6'!R310</f>
        <v>360.8</v>
      </c>
      <c r="S575" s="196">
        <f>'приложение 6'!S310</f>
        <v>360.8</v>
      </c>
    </row>
    <row r="576" spans="1:19" ht="27" customHeight="1">
      <c r="A576" s="95"/>
      <c r="B576" s="94"/>
      <c r="C576" s="99"/>
      <c r="D576" s="97"/>
      <c r="E576" s="109"/>
      <c r="F576" s="109"/>
      <c r="G576" s="101"/>
      <c r="H576" s="4" t="s">
        <v>421</v>
      </c>
      <c r="I576" s="9">
        <v>27</v>
      </c>
      <c r="J576" s="15">
        <v>8</v>
      </c>
      <c r="K576" s="15">
        <v>1</v>
      </c>
      <c r="L576" s="91" t="s">
        <v>412</v>
      </c>
      <c r="M576" s="92" t="s">
        <v>343</v>
      </c>
      <c r="N576" s="92" t="s">
        <v>344</v>
      </c>
      <c r="O576" s="92" t="s">
        <v>538</v>
      </c>
      <c r="P576" s="5"/>
      <c r="Q576" s="196">
        <f>Q577</f>
        <v>1414.9</v>
      </c>
      <c r="R576" s="196">
        <f>R577</f>
        <v>1414.9</v>
      </c>
      <c r="S576" s="196">
        <f>S577</f>
        <v>1414.9</v>
      </c>
    </row>
    <row r="577" spans="1:19" ht="30" customHeight="1">
      <c r="A577" s="95"/>
      <c r="B577" s="94"/>
      <c r="C577" s="99"/>
      <c r="D577" s="97"/>
      <c r="E577" s="109"/>
      <c r="F577" s="109"/>
      <c r="G577" s="101"/>
      <c r="H577" s="225" t="s">
        <v>446</v>
      </c>
      <c r="I577" s="9">
        <v>27</v>
      </c>
      <c r="J577" s="15">
        <v>8</v>
      </c>
      <c r="K577" s="15">
        <v>1</v>
      </c>
      <c r="L577" s="91" t="s">
        <v>412</v>
      </c>
      <c r="M577" s="92" t="s">
        <v>343</v>
      </c>
      <c r="N577" s="92" t="s">
        <v>344</v>
      </c>
      <c r="O577" s="92" t="s">
        <v>538</v>
      </c>
      <c r="P577" s="5">
        <v>610</v>
      </c>
      <c r="Q577" s="196">
        <f>'приложение 6'!Q312</f>
        <v>1414.9</v>
      </c>
      <c r="R577" s="196">
        <f>'приложение 6'!R312</f>
        <v>1414.9</v>
      </c>
      <c r="S577" s="196">
        <f>'приложение 6'!S312</f>
        <v>1414.9</v>
      </c>
    </row>
    <row r="578" spans="1:19" ht="30" customHeight="1">
      <c r="A578" s="95"/>
      <c r="B578" s="94"/>
      <c r="C578" s="99"/>
      <c r="D578" s="97"/>
      <c r="E578" s="109"/>
      <c r="F578" s="109"/>
      <c r="G578" s="101"/>
      <c r="H578" s="225" t="str">
        <f>'приложение 6'!H313</f>
        <v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v>
      </c>
      <c r="I578" s="9">
        <f>'приложение 6'!I313</f>
        <v>27</v>
      </c>
      <c r="J578" s="15">
        <f>'приложение 6'!J313</f>
        <v>8</v>
      </c>
      <c r="K578" s="15">
        <f>'приложение 6'!K313</f>
        <v>1</v>
      </c>
      <c r="L578" s="91" t="str">
        <f>'приложение 6'!L313</f>
        <v>34</v>
      </c>
      <c r="M578" s="92" t="str">
        <f>'приложение 6'!M313</f>
        <v>0</v>
      </c>
      <c r="N578" s="92" t="str">
        <f>'приложение 6'!N313</f>
        <v>01</v>
      </c>
      <c r="O578" s="92" t="str">
        <f>'приложение 6'!O313</f>
        <v>S1950</v>
      </c>
      <c r="P578" s="5" t="s">
        <v>389</v>
      </c>
      <c r="Q578" s="196">
        <f>'приложение 6'!Q313</f>
        <v>340</v>
      </c>
      <c r="R578" s="196">
        <f>'приложение 6'!R313</f>
        <v>340</v>
      </c>
      <c r="S578" s="196">
        <f>'приложение 6'!S313</f>
        <v>340</v>
      </c>
    </row>
    <row r="579" spans="1:19" ht="30" customHeight="1">
      <c r="A579" s="95"/>
      <c r="B579" s="94"/>
      <c r="C579" s="99"/>
      <c r="D579" s="97"/>
      <c r="E579" s="109"/>
      <c r="F579" s="109"/>
      <c r="G579" s="101"/>
      <c r="H579" s="225" t="str">
        <f>'приложение 6'!H314</f>
        <v>Субсидии бюджетным учреждениям</v>
      </c>
      <c r="I579" s="9">
        <f>'приложение 6'!I314</f>
        <v>27</v>
      </c>
      <c r="J579" s="15">
        <f>'приложение 6'!J314</f>
        <v>8</v>
      </c>
      <c r="K579" s="15">
        <f>'приложение 6'!K314</f>
        <v>1</v>
      </c>
      <c r="L579" s="91" t="str">
        <f>'приложение 6'!L314</f>
        <v>34</v>
      </c>
      <c r="M579" s="92" t="str">
        <f>'приложение 6'!M314</f>
        <v>0</v>
      </c>
      <c r="N579" s="92" t="str">
        <f>'приложение 6'!N314</f>
        <v>01</v>
      </c>
      <c r="O579" s="92" t="str">
        <f>'приложение 6'!O314</f>
        <v>S1950</v>
      </c>
      <c r="P579" s="5">
        <f>'приложение 6'!P314</f>
        <v>610</v>
      </c>
      <c r="Q579" s="196">
        <f>'приложение 6'!Q314</f>
        <v>340</v>
      </c>
      <c r="R579" s="196">
        <f>'приложение 6'!R314</f>
        <v>340</v>
      </c>
      <c r="S579" s="196">
        <f>'приложение 6'!S314</f>
        <v>340</v>
      </c>
    </row>
    <row r="580" spans="1:19" ht="32.25" customHeight="1">
      <c r="A580" s="95"/>
      <c r="B580" s="94"/>
      <c r="C580" s="99"/>
      <c r="D580" s="97"/>
      <c r="E580" s="109"/>
      <c r="F580" s="109"/>
      <c r="G580" s="101"/>
      <c r="H580" s="4" t="s">
        <v>422</v>
      </c>
      <c r="I580" s="9">
        <v>27</v>
      </c>
      <c r="J580" s="15">
        <v>8</v>
      </c>
      <c r="K580" s="15">
        <v>1</v>
      </c>
      <c r="L580" s="91" t="s">
        <v>412</v>
      </c>
      <c r="M580" s="92" t="s">
        <v>343</v>
      </c>
      <c r="N580" s="92" t="s">
        <v>361</v>
      </c>
      <c r="O580" s="92" t="s">
        <v>388</v>
      </c>
      <c r="P580" s="5"/>
      <c r="Q580" s="196">
        <f>Q581+Q583</f>
        <v>16383.2</v>
      </c>
      <c r="R580" s="196">
        <f>R581+R583</f>
        <v>16313.2</v>
      </c>
      <c r="S580" s="196">
        <f>S581+S583</f>
        <v>16313.2</v>
      </c>
    </row>
    <row r="581" spans="1:19" ht="33" customHeight="1">
      <c r="A581" s="95"/>
      <c r="B581" s="94"/>
      <c r="C581" s="99"/>
      <c r="D581" s="97"/>
      <c r="E581" s="109"/>
      <c r="F581" s="109"/>
      <c r="G581" s="101"/>
      <c r="H581" s="4" t="s">
        <v>22</v>
      </c>
      <c r="I581" s="9">
        <v>27</v>
      </c>
      <c r="J581" s="15">
        <v>8</v>
      </c>
      <c r="K581" s="15">
        <v>1</v>
      </c>
      <c r="L581" s="91" t="s">
        <v>412</v>
      </c>
      <c r="M581" s="92" t="s">
        <v>343</v>
      </c>
      <c r="N581" s="92" t="s">
        <v>361</v>
      </c>
      <c r="O581" s="92" t="s">
        <v>23</v>
      </c>
      <c r="P581" s="5"/>
      <c r="Q581" s="196">
        <f>Q582</f>
        <v>11892.2</v>
      </c>
      <c r="R581" s="196">
        <f>R582</f>
        <v>11822.2</v>
      </c>
      <c r="S581" s="196">
        <f>S582</f>
        <v>11822.2</v>
      </c>
    </row>
    <row r="582" spans="1:19" ht="27" customHeight="1">
      <c r="A582" s="95"/>
      <c r="B582" s="94"/>
      <c r="C582" s="99"/>
      <c r="D582" s="97"/>
      <c r="E582" s="109"/>
      <c r="F582" s="109"/>
      <c r="G582" s="101"/>
      <c r="H582" s="4" t="s">
        <v>446</v>
      </c>
      <c r="I582" s="9">
        <v>27</v>
      </c>
      <c r="J582" s="15">
        <v>8</v>
      </c>
      <c r="K582" s="15">
        <v>1</v>
      </c>
      <c r="L582" s="91" t="s">
        <v>412</v>
      </c>
      <c r="M582" s="92" t="s">
        <v>343</v>
      </c>
      <c r="N582" s="92" t="s">
        <v>361</v>
      </c>
      <c r="O582" s="92" t="s">
        <v>23</v>
      </c>
      <c r="P582" s="5">
        <v>610</v>
      </c>
      <c r="Q582" s="196">
        <f>'приложение 6'!Q317</f>
        <v>11892.2</v>
      </c>
      <c r="R582" s="196">
        <f>'приложение 6'!R317</f>
        <v>11822.2</v>
      </c>
      <c r="S582" s="196">
        <f>'приложение 6'!S317</f>
        <v>11822.2</v>
      </c>
    </row>
    <row r="583" spans="1:19" ht="33.75" customHeight="1">
      <c r="A583" s="95"/>
      <c r="B583" s="94"/>
      <c r="C583" s="99"/>
      <c r="D583" s="97"/>
      <c r="E583" s="109"/>
      <c r="F583" s="109"/>
      <c r="G583" s="101"/>
      <c r="H583" s="225" t="s">
        <v>569</v>
      </c>
      <c r="I583" s="9">
        <v>27</v>
      </c>
      <c r="J583" s="15">
        <v>8</v>
      </c>
      <c r="K583" s="15">
        <v>1</v>
      </c>
      <c r="L583" s="91" t="s">
        <v>412</v>
      </c>
      <c r="M583" s="92" t="s">
        <v>343</v>
      </c>
      <c r="N583" s="92" t="s">
        <v>361</v>
      </c>
      <c r="O583" s="92" t="s">
        <v>568</v>
      </c>
      <c r="P583" s="5"/>
      <c r="Q583" s="196">
        <f>Q584</f>
        <v>4491</v>
      </c>
      <c r="R583" s="196">
        <f>R584</f>
        <v>4491</v>
      </c>
      <c r="S583" s="196">
        <f>S584</f>
        <v>4491</v>
      </c>
    </row>
    <row r="584" spans="1:19" ht="27" customHeight="1">
      <c r="A584" s="95"/>
      <c r="B584" s="94"/>
      <c r="C584" s="99"/>
      <c r="D584" s="97"/>
      <c r="E584" s="109"/>
      <c r="F584" s="109"/>
      <c r="G584" s="101"/>
      <c r="H584" s="225" t="s">
        <v>446</v>
      </c>
      <c r="I584" s="9">
        <v>27</v>
      </c>
      <c r="J584" s="15">
        <v>8</v>
      </c>
      <c r="K584" s="15">
        <v>1</v>
      </c>
      <c r="L584" s="91" t="s">
        <v>412</v>
      </c>
      <c r="M584" s="92" t="s">
        <v>343</v>
      </c>
      <c r="N584" s="92" t="s">
        <v>361</v>
      </c>
      <c r="O584" s="92" t="s">
        <v>568</v>
      </c>
      <c r="P584" s="5">
        <v>610</v>
      </c>
      <c r="Q584" s="196">
        <f>'приложение 6'!Q319</f>
        <v>4491</v>
      </c>
      <c r="R584" s="196">
        <f>'приложение 6'!R319</f>
        <v>4491</v>
      </c>
      <c r="S584" s="196">
        <f>'приложение 6'!S319</f>
        <v>4491</v>
      </c>
    </row>
    <row r="585" spans="1:19" ht="42" customHeight="1">
      <c r="A585" s="95"/>
      <c r="B585" s="94"/>
      <c r="C585" s="99"/>
      <c r="D585" s="97"/>
      <c r="E585" s="109"/>
      <c r="F585" s="109"/>
      <c r="G585" s="101"/>
      <c r="H585" s="4" t="s">
        <v>115</v>
      </c>
      <c r="I585" s="9">
        <v>27</v>
      </c>
      <c r="J585" s="15">
        <v>8</v>
      </c>
      <c r="K585" s="15">
        <v>1</v>
      </c>
      <c r="L585" s="91" t="s">
        <v>412</v>
      </c>
      <c r="M585" s="92" t="s">
        <v>343</v>
      </c>
      <c r="N585" s="92" t="s">
        <v>362</v>
      </c>
      <c r="O585" s="92" t="s">
        <v>388</v>
      </c>
      <c r="P585" s="5"/>
      <c r="Q585" s="196">
        <f>Q589+Q592+Q594+Q586</f>
        <v>6018.8</v>
      </c>
      <c r="R585" s="196">
        <f>R589+R592+R594+R586</f>
        <v>200</v>
      </c>
      <c r="S585" s="196">
        <f>S589+S592+S594+S586</f>
        <v>200</v>
      </c>
    </row>
    <row r="586" spans="1:19" ht="27" customHeight="1">
      <c r="A586" s="95"/>
      <c r="B586" s="94"/>
      <c r="C586" s="99"/>
      <c r="D586" s="97"/>
      <c r="E586" s="109"/>
      <c r="F586" s="109"/>
      <c r="G586" s="101"/>
      <c r="H586" s="4" t="s">
        <v>22</v>
      </c>
      <c r="I586" s="9">
        <v>27</v>
      </c>
      <c r="J586" s="15">
        <v>8</v>
      </c>
      <c r="K586" s="15">
        <v>1</v>
      </c>
      <c r="L586" s="91" t="s">
        <v>412</v>
      </c>
      <c r="M586" s="92" t="s">
        <v>343</v>
      </c>
      <c r="N586" s="92" t="s">
        <v>362</v>
      </c>
      <c r="O586" s="92" t="s">
        <v>23</v>
      </c>
      <c r="P586" s="5"/>
      <c r="Q586" s="196">
        <f>Q588+Q587</f>
        <v>2400</v>
      </c>
      <c r="R586" s="196">
        <f>R588+R587</f>
        <v>200</v>
      </c>
      <c r="S586" s="196">
        <f>S588</f>
        <v>200</v>
      </c>
    </row>
    <row r="587" spans="1:19" ht="27" customHeight="1">
      <c r="A587" s="95"/>
      <c r="B587" s="94"/>
      <c r="C587" s="99"/>
      <c r="D587" s="97"/>
      <c r="E587" s="109"/>
      <c r="F587" s="109"/>
      <c r="G587" s="101"/>
      <c r="H587" s="4" t="str">
        <f>'приложение 6'!H322</f>
        <v>Иные закупки товаров, работ и услуг для обеспечения государственных (муниципальных) нужд</v>
      </c>
      <c r="I587" s="9">
        <f>'приложение 6'!I322</f>
        <v>27</v>
      </c>
      <c r="J587" s="15">
        <f>'приложение 6'!J322</f>
        <v>8</v>
      </c>
      <c r="K587" s="15">
        <f>'приложение 6'!K322</f>
        <v>1</v>
      </c>
      <c r="L587" s="91" t="str">
        <f>'приложение 6'!L322</f>
        <v>34</v>
      </c>
      <c r="M587" s="92" t="str">
        <f>'приложение 6'!M322</f>
        <v>0</v>
      </c>
      <c r="N587" s="92" t="str">
        <f>'приложение 6'!N322</f>
        <v>03</v>
      </c>
      <c r="O587" s="92" t="str">
        <f>'приложение 6'!O322</f>
        <v>01590</v>
      </c>
      <c r="P587" s="5">
        <f>'приложение 6'!P322</f>
        <v>240</v>
      </c>
      <c r="Q587" s="196">
        <f>'приложение 6'!Q322</f>
        <v>2200</v>
      </c>
      <c r="R587" s="196">
        <f>'приложение 6'!R322</f>
        <v>0</v>
      </c>
      <c r="S587" s="196">
        <f>'приложение 6'!S322</f>
        <v>0</v>
      </c>
    </row>
    <row r="588" spans="1:19" ht="30" customHeight="1">
      <c r="A588" s="95"/>
      <c r="B588" s="94"/>
      <c r="C588" s="99"/>
      <c r="D588" s="97"/>
      <c r="E588" s="109"/>
      <c r="F588" s="109"/>
      <c r="G588" s="101"/>
      <c r="H588" s="4" t="s">
        <v>446</v>
      </c>
      <c r="I588" s="9">
        <v>27</v>
      </c>
      <c r="J588" s="15">
        <v>8</v>
      </c>
      <c r="K588" s="15">
        <v>1</v>
      </c>
      <c r="L588" s="91" t="s">
        <v>412</v>
      </c>
      <c r="M588" s="92" t="s">
        <v>343</v>
      </c>
      <c r="N588" s="92" t="s">
        <v>362</v>
      </c>
      <c r="O588" s="92" t="s">
        <v>23</v>
      </c>
      <c r="P588" s="5">
        <v>610</v>
      </c>
      <c r="Q588" s="196">
        <f>'приложение 6'!Q323</f>
        <v>200</v>
      </c>
      <c r="R588" s="196">
        <f>'приложение 6'!R323</f>
        <v>200</v>
      </c>
      <c r="S588" s="196">
        <f>'приложение 6'!S323</f>
        <v>200</v>
      </c>
    </row>
    <row r="589" spans="1:19" ht="24" customHeight="1" hidden="1">
      <c r="A589" s="95"/>
      <c r="B589" s="94"/>
      <c r="C589" s="99"/>
      <c r="D589" s="97"/>
      <c r="E589" s="109"/>
      <c r="F589" s="109"/>
      <c r="G589" s="101"/>
      <c r="H589" s="4" t="s">
        <v>423</v>
      </c>
      <c r="I589" s="9">
        <v>27</v>
      </c>
      <c r="J589" s="15">
        <v>8</v>
      </c>
      <c r="K589" s="15">
        <v>1</v>
      </c>
      <c r="L589" s="91" t="s">
        <v>412</v>
      </c>
      <c r="M589" s="92" t="s">
        <v>343</v>
      </c>
      <c r="N589" s="92" t="s">
        <v>362</v>
      </c>
      <c r="O589" s="92" t="s">
        <v>420</v>
      </c>
      <c r="P589" s="5"/>
      <c r="Q589" s="196">
        <f>Q591+Q590</f>
        <v>0</v>
      </c>
      <c r="R589" s="196">
        <f>R591+R590</f>
        <v>0</v>
      </c>
      <c r="S589" s="196">
        <f>S591+S590</f>
        <v>0</v>
      </c>
    </row>
    <row r="590" spans="1:19" ht="24" customHeight="1" hidden="1">
      <c r="A590" s="95"/>
      <c r="B590" s="94"/>
      <c r="C590" s="99"/>
      <c r="D590" s="103"/>
      <c r="E590" s="100"/>
      <c r="F590" s="100"/>
      <c r="G590" s="101"/>
      <c r="H590" s="4" t="s">
        <v>530</v>
      </c>
      <c r="I590" s="9">
        <v>27</v>
      </c>
      <c r="J590" s="15">
        <v>8</v>
      </c>
      <c r="K590" s="15">
        <v>1</v>
      </c>
      <c r="L590" s="91" t="s">
        <v>412</v>
      </c>
      <c r="M590" s="92" t="s">
        <v>343</v>
      </c>
      <c r="N590" s="92" t="s">
        <v>362</v>
      </c>
      <c r="O590" s="92" t="s">
        <v>420</v>
      </c>
      <c r="P590" s="5">
        <v>350</v>
      </c>
      <c r="Q590" s="196">
        <v>0</v>
      </c>
      <c r="R590" s="196">
        <v>0</v>
      </c>
      <c r="S590" s="196">
        <v>0</v>
      </c>
    </row>
    <row r="591" spans="1:19" ht="27.75" customHeight="1" hidden="1">
      <c r="A591" s="95"/>
      <c r="B591" s="94"/>
      <c r="C591" s="99"/>
      <c r="D591" s="103"/>
      <c r="E591" s="100"/>
      <c r="F591" s="100"/>
      <c r="G591" s="101"/>
      <c r="H591" s="4" t="s">
        <v>446</v>
      </c>
      <c r="I591" s="12">
        <v>27</v>
      </c>
      <c r="J591" s="15">
        <v>8</v>
      </c>
      <c r="K591" s="15">
        <v>1</v>
      </c>
      <c r="L591" s="91" t="s">
        <v>412</v>
      </c>
      <c r="M591" s="92" t="s">
        <v>343</v>
      </c>
      <c r="N591" s="92" t="s">
        <v>362</v>
      </c>
      <c r="O591" s="92" t="s">
        <v>420</v>
      </c>
      <c r="P591" s="5">
        <v>610</v>
      </c>
      <c r="Q591" s="196">
        <v>0</v>
      </c>
      <c r="R591" s="196">
        <v>0</v>
      </c>
      <c r="S591" s="196">
        <v>0</v>
      </c>
    </row>
    <row r="592" spans="1:19" ht="33.75" customHeight="1">
      <c r="A592" s="95"/>
      <c r="B592" s="94"/>
      <c r="C592" s="99"/>
      <c r="D592" s="103"/>
      <c r="E592" s="100"/>
      <c r="F592" s="100"/>
      <c r="G592" s="101"/>
      <c r="H592" s="4" t="s">
        <v>890</v>
      </c>
      <c r="I592" s="12">
        <v>27</v>
      </c>
      <c r="J592" s="15">
        <v>8</v>
      </c>
      <c r="K592" s="15">
        <v>1</v>
      </c>
      <c r="L592" s="91" t="s">
        <v>412</v>
      </c>
      <c r="M592" s="92" t="s">
        <v>343</v>
      </c>
      <c r="N592" s="92" t="s">
        <v>362</v>
      </c>
      <c r="O592" s="92" t="s">
        <v>891</v>
      </c>
      <c r="P592" s="5"/>
      <c r="Q592" s="196">
        <f>Q593</f>
        <v>1300</v>
      </c>
      <c r="R592" s="196">
        <f>R593</f>
        <v>0</v>
      </c>
      <c r="S592" s="196">
        <f>S593</f>
        <v>0</v>
      </c>
    </row>
    <row r="593" spans="1:19" ht="27.75" customHeight="1">
      <c r="A593" s="95"/>
      <c r="B593" s="94"/>
      <c r="C593" s="99"/>
      <c r="D593" s="105"/>
      <c r="E593" s="100"/>
      <c r="F593" s="100"/>
      <c r="G593" s="101">
        <v>850</v>
      </c>
      <c r="H593" s="17" t="s">
        <v>446</v>
      </c>
      <c r="I593" s="12">
        <v>27</v>
      </c>
      <c r="J593" s="15">
        <v>8</v>
      </c>
      <c r="K593" s="15">
        <v>1</v>
      </c>
      <c r="L593" s="91" t="s">
        <v>412</v>
      </c>
      <c r="M593" s="92" t="s">
        <v>343</v>
      </c>
      <c r="N593" s="92" t="s">
        <v>362</v>
      </c>
      <c r="O593" s="92" t="s">
        <v>891</v>
      </c>
      <c r="P593" s="5">
        <v>610</v>
      </c>
      <c r="Q593" s="196">
        <f>'приложение 6'!Q328</f>
        <v>1300</v>
      </c>
      <c r="R593" s="196">
        <v>0</v>
      </c>
      <c r="S593" s="196">
        <v>0</v>
      </c>
    </row>
    <row r="594" spans="1:19" ht="27.75" customHeight="1">
      <c r="A594" s="95"/>
      <c r="B594" s="94"/>
      <c r="C594" s="93"/>
      <c r="D594" s="105"/>
      <c r="E594" s="100"/>
      <c r="F594" s="100"/>
      <c r="G594" s="85"/>
      <c r="H594" s="17" t="s">
        <v>675</v>
      </c>
      <c r="I594" s="12">
        <v>27</v>
      </c>
      <c r="J594" s="15">
        <v>8</v>
      </c>
      <c r="K594" s="15">
        <v>1</v>
      </c>
      <c r="L594" s="91" t="s">
        <v>412</v>
      </c>
      <c r="M594" s="92" t="s">
        <v>343</v>
      </c>
      <c r="N594" s="92" t="s">
        <v>587</v>
      </c>
      <c r="O594" s="92" t="s">
        <v>388</v>
      </c>
      <c r="P594" s="9"/>
      <c r="Q594" s="194">
        <f aca="true" t="shared" si="47" ref="Q594:S595">Q595</f>
        <v>2318.8</v>
      </c>
      <c r="R594" s="194">
        <f t="shared" si="47"/>
        <v>0</v>
      </c>
      <c r="S594" s="194">
        <f t="shared" si="47"/>
        <v>0</v>
      </c>
    </row>
    <row r="595" spans="1:19" ht="33.75" customHeight="1">
      <c r="A595" s="95"/>
      <c r="B595" s="94"/>
      <c r="C595" s="93"/>
      <c r="D595" s="424">
        <v>4360000</v>
      </c>
      <c r="E595" s="425"/>
      <c r="F595" s="425"/>
      <c r="G595" s="85">
        <v>340</v>
      </c>
      <c r="H595" s="267" t="s">
        <v>508</v>
      </c>
      <c r="I595" s="9">
        <v>27</v>
      </c>
      <c r="J595" s="15">
        <v>8</v>
      </c>
      <c r="K595" s="15">
        <v>1</v>
      </c>
      <c r="L595" s="91" t="s">
        <v>412</v>
      </c>
      <c r="M595" s="92" t="s">
        <v>343</v>
      </c>
      <c r="N595" s="92" t="s">
        <v>587</v>
      </c>
      <c r="O595" s="92" t="s">
        <v>507</v>
      </c>
      <c r="P595" s="9"/>
      <c r="Q595" s="194">
        <f t="shared" si="47"/>
        <v>2318.8</v>
      </c>
      <c r="R595" s="194">
        <f t="shared" si="47"/>
        <v>0</v>
      </c>
      <c r="S595" s="194">
        <f t="shared" si="47"/>
        <v>0</v>
      </c>
    </row>
    <row r="596" spans="1:19" ht="20.25" customHeight="1">
      <c r="A596" s="95"/>
      <c r="B596" s="94"/>
      <c r="C596" s="93"/>
      <c r="D596" s="97"/>
      <c r="E596" s="96"/>
      <c r="F596" s="96"/>
      <c r="G596" s="85"/>
      <c r="H596" s="4" t="s">
        <v>446</v>
      </c>
      <c r="I596" s="12">
        <v>27</v>
      </c>
      <c r="J596" s="15">
        <v>8</v>
      </c>
      <c r="K596" s="15">
        <v>1</v>
      </c>
      <c r="L596" s="91" t="s">
        <v>412</v>
      </c>
      <c r="M596" s="92" t="s">
        <v>343</v>
      </c>
      <c r="N596" s="92" t="s">
        <v>587</v>
      </c>
      <c r="O596" s="92" t="s">
        <v>507</v>
      </c>
      <c r="P596" s="9">
        <v>610</v>
      </c>
      <c r="Q596" s="194">
        <f>'приложение 6'!Q331</f>
        <v>2318.8</v>
      </c>
      <c r="R596" s="194">
        <v>0</v>
      </c>
      <c r="S596" s="194">
        <v>0</v>
      </c>
    </row>
    <row r="597" spans="1:19" ht="20.25" customHeight="1" hidden="1">
      <c r="A597" s="95"/>
      <c r="B597" s="94"/>
      <c r="C597" s="93"/>
      <c r="D597" s="97"/>
      <c r="E597" s="98"/>
      <c r="F597" s="98"/>
      <c r="G597" s="85"/>
      <c r="H597" s="4" t="str">
        <f>'приложение 6'!H332</f>
        <v>Основное мероприятие "Методическая поддержка социально ориентированных некоммерческих организаций в районе"</v>
      </c>
      <c r="I597" s="12">
        <f>'приложение 6'!I332</f>
        <v>27</v>
      </c>
      <c r="J597" s="15">
        <f>'приложение 6'!J332</f>
        <v>8</v>
      </c>
      <c r="K597" s="15">
        <f>'приложение 6'!K332</f>
        <v>1</v>
      </c>
      <c r="L597" s="91" t="str">
        <f>'приложение 6'!L332</f>
        <v>34</v>
      </c>
      <c r="M597" s="92" t="str">
        <f>'приложение 6'!M332</f>
        <v>0</v>
      </c>
      <c r="N597" s="92" t="str">
        <f>'приложение 6'!N332</f>
        <v>05</v>
      </c>
      <c r="O597" s="92" t="str">
        <f>'приложение 6'!O332</f>
        <v>00000</v>
      </c>
      <c r="P597" s="9" t="s">
        <v>389</v>
      </c>
      <c r="Q597" s="194">
        <f>'приложение 6'!Q332</f>
        <v>0</v>
      </c>
      <c r="R597" s="196">
        <f>'приложение 6'!R332</f>
        <v>0</v>
      </c>
      <c r="S597" s="196">
        <f>'приложение 6'!S332</f>
        <v>0</v>
      </c>
    </row>
    <row r="598" spans="1:19" ht="20.25" customHeight="1" hidden="1">
      <c r="A598" s="95"/>
      <c r="B598" s="94"/>
      <c r="C598" s="93"/>
      <c r="D598" s="97"/>
      <c r="E598" s="98"/>
      <c r="F598" s="98"/>
      <c r="G598" s="85"/>
      <c r="H598" s="4" t="str">
        <f>'приложение 6'!H333</f>
        <v>Библиотеки</v>
      </c>
      <c r="I598" s="12">
        <f>'приложение 6'!I333</f>
        <v>27</v>
      </c>
      <c r="J598" s="15">
        <f>'приложение 6'!J333</f>
        <v>8</v>
      </c>
      <c r="K598" s="15">
        <f>'приложение 6'!K333</f>
        <v>1</v>
      </c>
      <c r="L598" s="91" t="str">
        <f>'приложение 6'!L333</f>
        <v>34</v>
      </c>
      <c r="M598" s="92" t="str">
        <f>'приложение 6'!M333</f>
        <v>0</v>
      </c>
      <c r="N598" s="92" t="str">
        <f>'приложение 6'!N333</f>
        <v>05</v>
      </c>
      <c r="O598" s="92" t="str">
        <f>'приложение 6'!O333</f>
        <v>03590</v>
      </c>
      <c r="P598" s="9" t="s">
        <v>389</v>
      </c>
      <c r="Q598" s="194">
        <f>'приложение 6'!Q333</f>
        <v>0</v>
      </c>
      <c r="R598" s="196">
        <f>'приложение 6'!R333</f>
        <v>0</v>
      </c>
      <c r="S598" s="196">
        <f>'приложение 6'!S333</f>
        <v>0</v>
      </c>
    </row>
    <row r="599" spans="1:19" ht="20.25" customHeight="1" hidden="1">
      <c r="A599" s="95"/>
      <c r="B599" s="94"/>
      <c r="C599" s="93"/>
      <c r="D599" s="97"/>
      <c r="E599" s="98"/>
      <c r="F599" s="98"/>
      <c r="G599" s="85"/>
      <c r="H599" s="4" t="str">
        <f>'приложение 6'!H334</f>
        <v>Субсидии бюджетным учреждениям</v>
      </c>
      <c r="I599" s="12">
        <f>'приложение 6'!I334</f>
        <v>27</v>
      </c>
      <c r="J599" s="15">
        <f>'приложение 6'!J334</f>
        <v>8</v>
      </c>
      <c r="K599" s="15">
        <f>'приложение 6'!K334</f>
        <v>1</v>
      </c>
      <c r="L599" s="91" t="str">
        <f>'приложение 6'!L334</f>
        <v>34</v>
      </c>
      <c r="M599" s="92" t="str">
        <f>'приложение 6'!M334</f>
        <v>0</v>
      </c>
      <c r="N599" s="92" t="str">
        <f>'приложение 6'!N334</f>
        <v>05</v>
      </c>
      <c r="O599" s="92" t="str">
        <f>'приложение 6'!O334</f>
        <v>03590</v>
      </c>
      <c r="P599" s="9">
        <f>'приложение 6'!P334</f>
        <v>610</v>
      </c>
      <c r="Q599" s="194">
        <f>'приложение 6'!Q334</f>
        <v>0</v>
      </c>
      <c r="R599" s="196">
        <f>'приложение 6'!R334</f>
        <v>0</v>
      </c>
      <c r="S599" s="196">
        <f>'приложение 6'!S334</f>
        <v>0</v>
      </c>
    </row>
    <row r="600" spans="1:19" ht="33.75" customHeight="1">
      <c r="A600" s="95"/>
      <c r="B600" s="94"/>
      <c r="C600" s="93"/>
      <c r="D600" s="97"/>
      <c r="E600" s="98"/>
      <c r="F600" s="98"/>
      <c r="G600" s="85"/>
      <c r="H600" s="4" t="str">
        <f>'приложение 6'!H335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600" s="12">
        <f>'приложение 6'!I335</f>
        <v>27</v>
      </c>
      <c r="J600" s="15">
        <f>'приложение 6'!J335</f>
        <v>8</v>
      </c>
      <c r="K600" s="15">
        <f>'приложение 6'!K335</f>
        <v>1</v>
      </c>
      <c r="L600" s="91" t="str">
        <f>'приложение 6'!L335</f>
        <v>35</v>
      </c>
      <c r="M600" s="92" t="str">
        <f>'приложение 6'!M335</f>
        <v>0</v>
      </c>
      <c r="N600" s="92" t="str">
        <f>'приложение 6'!N335</f>
        <v>00</v>
      </c>
      <c r="O600" s="92" t="str">
        <f>'приложение 6'!O335</f>
        <v>00000</v>
      </c>
      <c r="P600" s="9" t="s">
        <v>389</v>
      </c>
      <c r="Q600" s="194">
        <f>'приложение 6'!Q335</f>
        <v>40</v>
      </c>
      <c r="R600" s="196">
        <f>'приложение 6'!R335</f>
        <v>0</v>
      </c>
      <c r="S600" s="196">
        <f>'приложение 6'!S335</f>
        <v>0</v>
      </c>
    </row>
    <row r="601" spans="1:19" ht="20.25" customHeight="1">
      <c r="A601" s="95"/>
      <c r="B601" s="94"/>
      <c r="C601" s="93"/>
      <c r="D601" s="97"/>
      <c r="E601" s="98"/>
      <c r="F601" s="98"/>
      <c r="G601" s="85"/>
      <c r="H601" s="4" t="str">
        <f>'приложение 6'!H336</f>
        <v>Подпрограмма "Профилактика безнадзорности, правонарушений и преступлений несовершеннолетних"</v>
      </c>
      <c r="I601" s="12">
        <f>'приложение 6'!I336</f>
        <v>27</v>
      </c>
      <c r="J601" s="15">
        <f>'приложение 6'!J336</f>
        <v>8</v>
      </c>
      <c r="K601" s="15">
        <f>'приложение 6'!K336</f>
        <v>1</v>
      </c>
      <c r="L601" s="91" t="str">
        <f>'приложение 6'!L336</f>
        <v>35</v>
      </c>
      <c r="M601" s="92" t="str">
        <f>'приложение 6'!M336</f>
        <v>2</v>
      </c>
      <c r="N601" s="92" t="str">
        <f>'приложение 6'!N336</f>
        <v>00</v>
      </c>
      <c r="O601" s="92" t="str">
        <f>'приложение 6'!O336</f>
        <v>00000</v>
      </c>
      <c r="P601" s="9" t="s">
        <v>389</v>
      </c>
      <c r="Q601" s="194">
        <f>'приложение 6'!Q336</f>
        <v>40</v>
      </c>
      <c r="R601" s="196">
        <f>'приложение 6'!R336</f>
        <v>0</v>
      </c>
      <c r="S601" s="196">
        <f>'приложение 6'!S336</f>
        <v>0</v>
      </c>
    </row>
    <row r="602" spans="1:19" ht="42" customHeight="1">
      <c r="A602" s="95"/>
      <c r="B602" s="94"/>
      <c r="C602" s="93"/>
      <c r="D602" s="97"/>
      <c r="E602" s="98"/>
      <c r="F602" s="98"/>
      <c r="G602" s="85"/>
      <c r="H602" s="4" t="str">
        <f>'приложение 6'!H337</f>
        <v>Основное мероприятие "Обеспечение профилактики правонарушений, в том числе повторных, совершаемых несовершеннолетними"</v>
      </c>
      <c r="I602" s="12">
        <f>'приложение 6'!I337</f>
        <v>27</v>
      </c>
      <c r="J602" s="15">
        <f>'приложение 6'!J337</f>
        <v>8</v>
      </c>
      <c r="K602" s="15">
        <f>'приложение 6'!K337</f>
        <v>1</v>
      </c>
      <c r="L602" s="91" t="str">
        <f>'приложение 6'!L337</f>
        <v>35</v>
      </c>
      <c r="M602" s="92" t="str">
        <f>'приложение 6'!M337</f>
        <v>2</v>
      </c>
      <c r="N602" s="92" t="str">
        <f>'приложение 6'!N337</f>
        <v>01</v>
      </c>
      <c r="O602" s="92" t="str">
        <f>'приложение 6'!O337</f>
        <v>00000</v>
      </c>
      <c r="P602" s="9" t="s">
        <v>389</v>
      </c>
      <c r="Q602" s="194">
        <f>'приложение 6'!Q337</f>
        <v>40</v>
      </c>
      <c r="R602" s="196">
        <f>'приложение 6'!R337</f>
        <v>0</v>
      </c>
      <c r="S602" s="196">
        <f>'приложение 6'!S337</f>
        <v>0</v>
      </c>
    </row>
    <row r="603" spans="1:19" ht="69.75" customHeight="1">
      <c r="A603" s="95"/>
      <c r="B603" s="94"/>
      <c r="C603" s="93"/>
      <c r="D603" s="97"/>
      <c r="E603" s="98"/>
      <c r="F603" s="98"/>
      <c r="G603" s="85"/>
      <c r="H603" s="4" t="str">
        <f>'приложение 6'!H338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03" s="12">
        <f>'приложение 6'!I338</f>
        <v>27</v>
      </c>
      <c r="J603" s="15">
        <f>'приложение 6'!J338</f>
        <v>8</v>
      </c>
      <c r="K603" s="15">
        <f>'приложение 6'!K338</f>
        <v>1</v>
      </c>
      <c r="L603" s="91" t="str">
        <f>'приложение 6'!L338</f>
        <v>35</v>
      </c>
      <c r="M603" s="92" t="str">
        <f>'приложение 6'!M338</f>
        <v>2</v>
      </c>
      <c r="N603" s="92" t="str">
        <f>'приложение 6'!N338</f>
        <v>01</v>
      </c>
      <c r="O603" s="92" t="str">
        <f>'приложение 6'!O338</f>
        <v>72310</v>
      </c>
      <c r="P603" s="9" t="s">
        <v>389</v>
      </c>
      <c r="Q603" s="194">
        <f>'приложение 6'!Q338</f>
        <v>40</v>
      </c>
      <c r="R603" s="196">
        <f>'приложение 6'!R338</f>
        <v>0</v>
      </c>
      <c r="S603" s="196">
        <f>'приложение 6'!S338</f>
        <v>0</v>
      </c>
    </row>
    <row r="604" spans="1:19" ht="20.25" customHeight="1">
      <c r="A604" s="95"/>
      <c r="B604" s="94"/>
      <c r="C604" s="93"/>
      <c r="D604" s="97"/>
      <c r="E604" s="98"/>
      <c r="F604" s="98"/>
      <c r="G604" s="85"/>
      <c r="H604" s="4" t="str">
        <f>'приложение 6'!H339</f>
        <v>Субсидии бюджетным учреждениям</v>
      </c>
      <c r="I604" s="12">
        <f>'приложение 6'!I339</f>
        <v>27</v>
      </c>
      <c r="J604" s="15">
        <f>'приложение 6'!J339</f>
        <v>8</v>
      </c>
      <c r="K604" s="15">
        <f>'приложение 6'!K339</f>
        <v>1</v>
      </c>
      <c r="L604" s="91" t="str">
        <f>'приложение 6'!L339</f>
        <v>35</v>
      </c>
      <c r="M604" s="92" t="str">
        <f>'приложение 6'!M339</f>
        <v>2</v>
      </c>
      <c r="N604" s="92" t="str">
        <f>'приложение 6'!N339</f>
        <v>01</v>
      </c>
      <c r="O604" s="92" t="str">
        <f>'приложение 6'!O339</f>
        <v>72310</v>
      </c>
      <c r="P604" s="9">
        <f>'приложение 6'!P339</f>
        <v>610</v>
      </c>
      <c r="Q604" s="194">
        <f>'приложение 6'!Q339</f>
        <v>40</v>
      </c>
      <c r="R604" s="196">
        <f>'приложение 6'!R339</f>
        <v>0</v>
      </c>
      <c r="S604" s="196">
        <f>'приложение 6'!S339</f>
        <v>0</v>
      </c>
    </row>
    <row r="605" spans="1:19" ht="35.25" customHeight="1">
      <c r="A605" s="95"/>
      <c r="B605" s="94"/>
      <c r="C605" s="93"/>
      <c r="D605" s="97"/>
      <c r="E605" s="98"/>
      <c r="F605" s="98"/>
      <c r="G605" s="85"/>
      <c r="H605" s="4" t="str">
        <f>'приложение 6'!H340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605" s="12">
        <f>'приложение 6'!I340</f>
        <v>27</v>
      </c>
      <c r="J605" s="15">
        <f>'приложение 6'!J340</f>
        <v>8</v>
      </c>
      <c r="K605" s="15">
        <f>'приложение 6'!K340</f>
        <v>1</v>
      </c>
      <c r="L605" s="91" t="str">
        <f>'приложение 6'!L340</f>
        <v>50</v>
      </c>
      <c r="M605" s="92" t="str">
        <f>'приложение 6'!M340</f>
        <v>0</v>
      </c>
      <c r="N605" s="92" t="str">
        <f>'приложение 6'!N340</f>
        <v>00</v>
      </c>
      <c r="O605" s="92" t="str">
        <f>'приложение 6'!O340</f>
        <v>00000</v>
      </c>
      <c r="P605" s="5" t="s">
        <v>389</v>
      </c>
      <c r="Q605" s="196">
        <f>'приложение 6'!Q340</f>
        <v>15</v>
      </c>
      <c r="R605" s="196">
        <f>'приложение 6'!R340</f>
        <v>0</v>
      </c>
      <c r="S605" s="196">
        <f>'приложение 6'!S340</f>
        <v>0</v>
      </c>
    </row>
    <row r="606" spans="1:19" ht="36" customHeight="1">
      <c r="A606" s="95"/>
      <c r="B606" s="94"/>
      <c r="C606" s="93"/>
      <c r="D606" s="97"/>
      <c r="E606" s="98"/>
      <c r="F606" s="98"/>
      <c r="G606" s="85"/>
      <c r="H606" s="4" t="str">
        <f>'приложение 6'!H341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606" s="12">
        <f>'приложение 6'!I341</f>
        <v>27</v>
      </c>
      <c r="J606" s="15">
        <f>'приложение 6'!J341</f>
        <v>8</v>
      </c>
      <c r="K606" s="15">
        <f>'приложение 6'!K341</f>
        <v>1</v>
      </c>
      <c r="L606" s="91" t="str">
        <f>'приложение 6'!L341</f>
        <v>50</v>
      </c>
      <c r="M606" s="92" t="str">
        <f>'приложение 6'!M341</f>
        <v>0</v>
      </c>
      <c r="N606" s="92" t="str">
        <f>'приложение 6'!N341</f>
        <v>04</v>
      </c>
      <c r="O606" s="92" t="str">
        <f>'приложение 6'!O341</f>
        <v>00000</v>
      </c>
      <c r="P606" s="5" t="s">
        <v>389</v>
      </c>
      <c r="Q606" s="196">
        <f>'приложение 6'!Q341</f>
        <v>15</v>
      </c>
      <c r="R606" s="196">
        <f>'приложение 6'!R341</f>
        <v>0</v>
      </c>
      <c r="S606" s="196">
        <f>'приложение 6'!S341</f>
        <v>0</v>
      </c>
    </row>
    <row r="607" spans="1:19" ht="20.25" customHeight="1">
      <c r="A607" s="95"/>
      <c r="B607" s="94"/>
      <c r="C607" s="93"/>
      <c r="D607" s="97"/>
      <c r="E607" s="98"/>
      <c r="F607" s="98"/>
      <c r="G607" s="85"/>
      <c r="H607" s="4" t="str">
        <f>'приложение 6'!H342</f>
        <v>Муниципальная поддержка ветеранских организаций</v>
      </c>
      <c r="I607" s="12">
        <f>'приложение 6'!I342</f>
        <v>27</v>
      </c>
      <c r="J607" s="15">
        <f>'приложение 6'!J342</f>
        <v>8</v>
      </c>
      <c r="K607" s="15">
        <f>'приложение 6'!K342</f>
        <v>1</v>
      </c>
      <c r="L607" s="91" t="str">
        <f>'приложение 6'!L342</f>
        <v>50</v>
      </c>
      <c r="M607" s="92" t="str">
        <f>'приложение 6'!M342</f>
        <v>0</v>
      </c>
      <c r="N607" s="92" t="str">
        <f>'приложение 6'!N342</f>
        <v>04</v>
      </c>
      <c r="O607" s="92" t="str">
        <f>'приложение 6'!O342</f>
        <v>62030</v>
      </c>
      <c r="P607" s="5" t="s">
        <v>389</v>
      </c>
      <c r="Q607" s="196">
        <f>'приложение 6'!Q342</f>
        <v>15</v>
      </c>
      <c r="R607" s="196">
        <f>'приложение 6'!R342</f>
        <v>0</v>
      </c>
      <c r="S607" s="196">
        <f>'приложение 6'!S342</f>
        <v>0</v>
      </c>
    </row>
    <row r="608" spans="1:19" ht="20.25" customHeight="1">
      <c r="A608" s="95"/>
      <c r="B608" s="94"/>
      <c r="C608" s="93"/>
      <c r="D608" s="97"/>
      <c r="E608" s="98"/>
      <c r="F608" s="98"/>
      <c r="G608" s="85"/>
      <c r="H608" s="4" t="str">
        <f>'приложение 6'!H343</f>
        <v>Субсидии бюджетным учреждениям</v>
      </c>
      <c r="I608" s="12">
        <f>'приложение 6'!I343</f>
        <v>27</v>
      </c>
      <c r="J608" s="15">
        <f>'приложение 6'!J343</f>
        <v>8</v>
      </c>
      <c r="K608" s="15">
        <f>'приложение 6'!K343</f>
        <v>1</v>
      </c>
      <c r="L608" s="91" t="str">
        <f>'приложение 6'!L343</f>
        <v>50</v>
      </c>
      <c r="M608" s="92" t="str">
        <f>'приложение 6'!M343</f>
        <v>0</v>
      </c>
      <c r="N608" s="92" t="str">
        <f>'приложение 6'!N343</f>
        <v>04</v>
      </c>
      <c r="O608" s="92" t="str">
        <f>'приложение 6'!O343</f>
        <v>62030</v>
      </c>
      <c r="P608" s="5">
        <f>'приложение 6'!P343</f>
        <v>610</v>
      </c>
      <c r="Q608" s="196">
        <f>'приложение 6'!Q343</f>
        <v>15</v>
      </c>
      <c r="R608" s="196">
        <f>'приложение 6'!R343</f>
        <v>0</v>
      </c>
      <c r="S608" s="196">
        <f>'приложение 6'!S343</f>
        <v>0</v>
      </c>
    </row>
    <row r="609" spans="1:19" s="170" customFormat="1" ht="21" customHeight="1">
      <c r="A609" s="135"/>
      <c r="B609" s="136"/>
      <c r="C609" s="146"/>
      <c r="D609" s="143"/>
      <c r="E609" s="147"/>
      <c r="F609" s="147"/>
      <c r="G609" s="148"/>
      <c r="H609" s="142" t="s">
        <v>390</v>
      </c>
      <c r="I609" s="131">
        <v>27</v>
      </c>
      <c r="J609" s="132">
        <v>9</v>
      </c>
      <c r="K609" s="132" t="s">
        <v>389</v>
      </c>
      <c r="L609" s="133"/>
      <c r="M609" s="134"/>
      <c r="N609" s="134"/>
      <c r="O609" s="134"/>
      <c r="P609" s="139"/>
      <c r="Q609" s="197">
        <f>Q610</f>
        <v>198.5</v>
      </c>
      <c r="R609" s="197">
        <f aca="true" t="shared" si="48" ref="R609:S613">R610</f>
        <v>198.5</v>
      </c>
      <c r="S609" s="197">
        <f t="shared" si="48"/>
        <v>198.5</v>
      </c>
    </row>
    <row r="610" spans="1:19" s="170" customFormat="1" ht="21" customHeight="1">
      <c r="A610" s="135"/>
      <c r="B610" s="136"/>
      <c r="C610" s="146"/>
      <c r="D610" s="143"/>
      <c r="E610" s="147"/>
      <c r="F610" s="147"/>
      <c r="G610" s="148"/>
      <c r="H610" s="142" t="s">
        <v>347</v>
      </c>
      <c r="I610" s="139">
        <v>27</v>
      </c>
      <c r="J610" s="132">
        <v>9</v>
      </c>
      <c r="K610" s="132">
        <v>7</v>
      </c>
      <c r="L610" s="132" t="s">
        <v>316</v>
      </c>
      <c r="M610" s="134" t="s">
        <v>316</v>
      </c>
      <c r="N610" s="134"/>
      <c r="O610" s="134" t="s">
        <v>316</v>
      </c>
      <c r="P610" s="139"/>
      <c r="Q610" s="193">
        <f>Q611</f>
        <v>198.5</v>
      </c>
      <c r="R610" s="193">
        <f t="shared" si="48"/>
        <v>198.5</v>
      </c>
      <c r="S610" s="193">
        <f t="shared" si="48"/>
        <v>198.5</v>
      </c>
    </row>
    <row r="611" spans="1:19" ht="21" customHeight="1">
      <c r="A611" s="93"/>
      <c r="B611" s="94"/>
      <c r="C611" s="99"/>
      <c r="D611" s="97"/>
      <c r="E611" s="109"/>
      <c r="F611" s="109"/>
      <c r="G611" s="101"/>
      <c r="H611" s="10" t="s">
        <v>51</v>
      </c>
      <c r="I611" s="5">
        <v>27</v>
      </c>
      <c r="J611" s="15">
        <v>9</v>
      </c>
      <c r="K611" s="15">
        <v>7</v>
      </c>
      <c r="L611" s="15">
        <v>50</v>
      </c>
      <c r="M611" s="92" t="s">
        <v>343</v>
      </c>
      <c r="N611" s="92" t="s">
        <v>353</v>
      </c>
      <c r="O611" s="92" t="s">
        <v>388</v>
      </c>
      <c r="P611" s="5"/>
      <c r="Q611" s="194">
        <f>Q612</f>
        <v>198.5</v>
      </c>
      <c r="R611" s="194">
        <f t="shared" si="48"/>
        <v>198.5</v>
      </c>
      <c r="S611" s="194">
        <f t="shared" si="48"/>
        <v>198.5</v>
      </c>
    </row>
    <row r="612" spans="1:19" ht="36" customHeight="1">
      <c r="A612" s="93"/>
      <c r="B612" s="94"/>
      <c r="C612" s="99"/>
      <c r="D612" s="97"/>
      <c r="E612" s="109"/>
      <c r="F612" s="109"/>
      <c r="G612" s="101"/>
      <c r="H612" s="10" t="s">
        <v>53</v>
      </c>
      <c r="I612" s="5">
        <v>27</v>
      </c>
      <c r="J612" s="15">
        <v>9</v>
      </c>
      <c r="K612" s="15">
        <v>7</v>
      </c>
      <c r="L612" s="15">
        <v>50</v>
      </c>
      <c r="M612" s="92" t="s">
        <v>343</v>
      </c>
      <c r="N612" s="92" t="s">
        <v>361</v>
      </c>
      <c r="O612" s="92" t="s">
        <v>388</v>
      </c>
      <c r="P612" s="5"/>
      <c r="Q612" s="194">
        <f>Q613</f>
        <v>198.5</v>
      </c>
      <c r="R612" s="194">
        <f t="shared" si="48"/>
        <v>198.5</v>
      </c>
      <c r="S612" s="194">
        <f t="shared" si="48"/>
        <v>198.5</v>
      </c>
    </row>
    <row r="613" spans="1:19" ht="48" customHeight="1">
      <c r="A613" s="95"/>
      <c r="B613" s="94"/>
      <c r="C613" s="99"/>
      <c r="D613" s="97"/>
      <c r="E613" s="109"/>
      <c r="F613" s="109"/>
      <c r="G613" s="101"/>
      <c r="H613" s="32" t="s">
        <v>443</v>
      </c>
      <c r="I613" s="5">
        <v>27</v>
      </c>
      <c r="J613" s="15">
        <v>9</v>
      </c>
      <c r="K613" s="15">
        <v>7</v>
      </c>
      <c r="L613" s="15">
        <v>50</v>
      </c>
      <c r="M613" s="92" t="s">
        <v>343</v>
      </c>
      <c r="N613" s="92" t="s">
        <v>361</v>
      </c>
      <c r="O613" s="92" t="s">
        <v>396</v>
      </c>
      <c r="P613" s="5"/>
      <c r="Q613" s="194">
        <f>Q614</f>
        <v>198.5</v>
      </c>
      <c r="R613" s="194">
        <f t="shared" si="48"/>
        <v>198.5</v>
      </c>
      <c r="S613" s="194">
        <f t="shared" si="48"/>
        <v>198.5</v>
      </c>
    </row>
    <row r="614" spans="1:19" ht="27" customHeight="1">
      <c r="A614" s="95"/>
      <c r="B614" s="94"/>
      <c r="C614" s="99"/>
      <c r="D614" s="97"/>
      <c r="E614" s="109"/>
      <c r="F614" s="109"/>
      <c r="G614" s="101"/>
      <c r="H614" s="32" t="s">
        <v>444</v>
      </c>
      <c r="I614" s="5">
        <v>27</v>
      </c>
      <c r="J614" s="15">
        <v>9</v>
      </c>
      <c r="K614" s="15">
        <v>7</v>
      </c>
      <c r="L614" s="15">
        <v>50</v>
      </c>
      <c r="M614" s="92" t="s">
        <v>343</v>
      </c>
      <c r="N614" s="92" t="s">
        <v>361</v>
      </c>
      <c r="O614" s="92" t="s">
        <v>396</v>
      </c>
      <c r="P614" s="5">
        <v>240</v>
      </c>
      <c r="Q614" s="194">
        <f>'приложение 6'!Q349</f>
        <v>198.5</v>
      </c>
      <c r="R614" s="194">
        <f>'приложение 6'!R349</f>
        <v>198.5</v>
      </c>
      <c r="S614" s="194">
        <f>'приложение 6'!S349</f>
        <v>198.5</v>
      </c>
    </row>
    <row r="615" spans="1:19" s="170" customFormat="1" ht="24" customHeight="1">
      <c r="A615" s="135"/>
      <c r="B615" s="136"/>
      <c r="C615" s="146"/>
      <c r="D615" s="143"/>
      <c r="E615" s="147"/>
      <c r="F615" s="147"/>
      <c r="G615" s="148">
        <v>321</v>
      </c>
      <c r="H615" s="142" t="s">
        <v>323</v>
      </c>
      <c r="I615" s="145">
        <v>27</v>
      </c>
      <c r="J615" s="149">
        <v>10</v>
      </c>
      <c r="K615" s="132"/>
      <c r="L615" s="133"/>
      <c r="M615" s="134"/>
      <c r="N615" s="134"/>
      <c r="O615" s="134"/>
      <c r="P615" s="139"/>
      <c r="Q615" s="197">
        <f>Q616+Q621+Q647+Q653</f>
        <v>13545.5</v>
      </c>
      <c r="R615" s="197">
        <f>R616+R621+R647+R653</f>
        <v>13656.3</v>
      </c>
      <c r="S615" s="197">
        <f>S616+S621+S647+S653</f>
        <v>13635.9</v>
      </c>
    </row>
    <row r="616" spans="1:19" s="170" customFormat="1" ht="19.5" customHeight="1">
      <c r="A616" s="135"/>
      <c r="B616" s="136"/>
      <c r="C616" s="146"/>
      <c r="D616" s="143"/>
      <c r="E616" s="147"/>
      <c r="F616" s="147"/>
      <c r="G616" s="148">
        <v>612</v>
      </c>
      <c r="H616" s="142" t="s">
        <v>135</v>
      </c>
      <c r="I616" s="145">
        <v>27</v>
      </c>
      <c r="J616" s="141">
        <v>10</v>
      </c>
      <c r="K616" s="132">
        <v>1</v>
      </c>
      <c r="L616" s="133"/>
      <c r="M616" s="134"/>
      <c r="N616" s="134"/>
      <c r="O616" s="134"/>
      <c r="P616" s="139"/>
      <c r="Q616" s="197">
        <f>Q617</f>
        <v>2160</v>
      </c>
      <c r="R616" s="197">
        <f aca="true" t="shared" si="49" ref="R616:S618">R617</f>
        <v>2160</v>
      </c>
      <c r="S616" s="197">
        <f t="shared" si="49"/>
        <v>2160</v>
      </c>
    </row>
    <row r="617" spans="1:19" ht="18.75" customHeight="1">
      <c r="A617" s="93"/>
      <c r="B617" s="94"/>
      <c r="C617" s="99"/>
      <c r="D617" s="97"/>
      <c r="E617" s="109"/>
      <c r="F617" s="109"/>
      <c r="G617" s="85"/>
      <c r="H617" s="10" t="s">
        <v>51</v>
      </c>
      <c r="I617" s="5">
        <v>27</v>
      </c>
      <c r="J617" s="6">
        <v>10</v>
      </c>
      <c r="K617" s="15">
        <v>1</v>
      </c>
      <c r="L617" s="91" t="s">
        <v>533</v>
      </c>
      <c r="M617" s="92" t="s">
        <v>343</v>
      </c>
      <c r="N617" s="92" t="s">
        <v>353</v>
      </c>
      <c r="O617" s="92" t="s">
        <v>388</v>
      </c>
      <c r="P617" s="9"/>
      <c r="Q617" s="194">
        <f>Q618</f>
        <v>2160</v>
      </c>
      <c r="R617" s="194">
        <f t="shared" si="49"/>
        <v>2160</v>
      </c>
      <c r="S617" s="194">
        <f t="shared" si="49"/>
        <v>2160</v>
      </c>
    </row>
    <row r="618" spans="1:19" ht="42" customHeight="1">
      <c r="A618" s="93"/>
      <c r="B618" s="94"/>
      <c r="C618" s="99"/>
      <c r="D618" s="97"/>
      <c r="E618" s="109"/>
      <c r="F618" s="109"/>
      <c r="G618" s="85"/>
      <c r="H618" s="10" t="s">
        <v>54</v>
      </c>
      <c r="I618" s="5">
        <v>27</v>
      </c>
      <c r="J618" s="6">
        <v>10</v>
      </c>
      <c r="K618" s="15">
        <v>1</v>
      </c>
      <c r="L618" s="91" t="s">
        <v>533</v>
      </c>
      <c r="M618" s="92" t="s">
        <v>343</v>
      </c>
      <c r="N618" s="92" t="s">
        <v>357</v>
      </c>
      <c r="O618" s="92" t="s">
        <v>388</v>
      </c>
      <c r="P618" s="9"/>
      <c r="Q618" s="194">
        <f>Q619</f>
        <v>2160</v>
      </c>
      <c r="R618" s="194">
        <f t="shared" si="49"/>
        <v>2160</v>
      </c>
      <c r="S618" s="194">
        <f t="shared" si="49"/>
        <v>2160</v>
      </c>
    </row>
    <row r="619" spans="1:19" ht="30.75" customHeight="1">
      <c r="A619" s="95"/>
      <c r="B619" s="94"/>
      <c r="C619" s="99"/>
      <c r="D619" s="97"/>
      <c r="E619" s="415">
        <v>4360400</v>
      </c>
      <c r="F619" s="415"/>
      <c r="G619" s="85">
        <v>340</v>
      </c>
      <c r="H619" s="10" t="s">
        <v>65</v>
      </c>
      <c r="I619" s="5">
        <v>27</v>
      </c>
      <c r="J619" s="6">
        <v>10</v>
      </c>
      <c r="K619" s="15">
        <v>1</v>
      </c>
      <c r="L619" s="91" t="s">
        <v>533</v>
      </c>
      <c r="M619" s="92" t="s">
        <v>343</v>
      </c>
      <c r="N619" s="92" t="s">
        <v>357</v>
      </c>
      <c r="O619" s="92" t="s">
        <v>66</v>
      </c>
      <c r="P619" s="9"/>
      <c r="Q619" s="194">
        <f>Q620</f>
        <v>2160</v>
      </c>
      <c r="R619" s="194">
        <f>R620</f>
        <v>2160</v>
      </c>
      <c r="S619" s="194">
        <f>S620</f>
        <v>2160</v>
      </c>
    </row>
    <row r="620" spans="1:19" ht="30.75" customHeight="1">
      <c r="A620" s="95"/>
      <c r="B620" s="94"/>
      <c r="C620" s="99"/>
      <c r="D620" s="103"/>
      <c r="E620" s="100"/>
      <c r="F620" s="100"/>
      <c r="G620" s="85"/>
      <c r="H620" s="10" t="s">
        <v>449</v>
      </c>
      <c r="I620" s="5">
        <v>27</v>
      </c>
      <c r="J620" s="6">
        <v>10</v>
      </c>
      <c r="K620" s="15">
        <v>1</v>
      </c>
      <c r="L620" s="114" t="s">
        <v>533</v>
      </c>
      <c r="M620" s="115" t="s">
        <v>343</v>
      </c>
      <c r="N620" s="115" t="s">
        <v>357</v>
      </c>
      <c r="O620" s="115" t="s">
        <v>66</v>
      </c>
      <c r="P620" s="9">
        <v>320</v>
      </c>
      <c r="Q620" s="194">
        <f>'приложение 6'!Q355</f>
        <v>2160</v>
      </c>
      <c r="R620" s="194">
        <f>'приложение 6'!R355</f>
        <v>2160</v>
      </c>
      <c r="S620" s="194">
        <f>'приложение 6'!S355</f>
        <v>2160</v>
      </c>
    </row>
    <row r="621" spans="1:19" s="170" customFormat="1" ht="27" customHeight="1">
      <c r="A621" s="135"/>
      <c r="B621" s="136"/>
      <c r="C621" s="135"/>
      <c r="D621" s="416">
        <v>4520000</v>
      </c>
      <c r="E621" s="416"/>
      <c r="F621" s="416"/>
      <c r="G621" s="129">
        <v>612</v>
      </c>
      <c r="H621" s="268" t="s">
        <v>322</v>
      </c>
      <c r="I621" s="131">
        <v>27</v>
      </c>
      <c r="J621" s="141">
        <v>10</v>
      </c>
      <c r="K621" s="132">
        <v>3</v>
      </c>
      <c r="L621" s="133"/>
      <c r="M621" s="134"/>
      <c r="N621" s="134"/>
      <c r="O621" s="215"/>
      <c r="P621" s="145"/>
      <c r="Q621" s="198">
        <f>Q622+Q626+Q630+Q634+Q645</f>
        <v>6415.1</v>
      </c>
      <c r="R621" s="198">
        <f>R622+R626+R630+R634+R645</f>
        <v>6510.9</v>
      </c>
      <c r="S621" s="198">
        <f>S622+S626+S630+S634+S645</f>
        <v>6490.5</v>
      </c>
    </row>
    <row r="622" spans="1:19" ht="33.75" customHeight="1">
      <c r="A622" s="95"/>
      <c r="B622" s="94"/>
      <c r="C622" s="99"/>
      <c r="D622" s="97"/>
      <c r="E622" s="109"/>
      <c r="F622" s="109"/>
      <c r="G622" s="101"/>
      <c r="H622" s="2" t="s">
        <v>593</v>
      </c>
      <c r="I622" s="5">
        <v>28</v>
      </c>
      <c r="J622" s="6">
        <v>10</v>
      </c>
      <c r="K622" s="15">
        <v>3</v>
      </c>
      <c r="L622" s="91" t="s">
        <v>592</v>
      </c>
      <c r="M622" s="92" t="s">
        <v>343</v>
      </c>
      <c r="N622" s="92" t="s">
        <v>353</v>
      </c>
      <c r="O622" s="92" t="s">
        <v>388</v>
      </c>
      <c r="P622" s="5"/>
      <c r="Q622" s="196">
        <f aca="true" t="shared" si="50" ref="Q622:S624">Q623</f>
        <v>144</v>
      </c>
      <c r="R622" s="196">
        <f t="shared" si="50"/>
        <v>144</v>
      </c>
      <c r="S622" s="196">
        <f t="shared" si="50"/>
        <v>144</v>
      </c>
    </row>
    <row r="623" spans="1:19" ht="25.5" customHeight="1">
      <c r="A623" s="106"/>
      <c r="B623" s="107"/>
      <c r="C623" s="102"/>
      <c r="D623" s="103"/>
      <c r="E623" s="100"/>
      <c r="F623" s="100"/>
      <c r="G623" s="101"/>
      <c r="H623" s="4" t="s">
        <v>804</v>
      </c>
      <c r="I623" s="5">
        <v>28</v>
      </c>
      <c r="J623" s="6">
        <v>10</v>
      </c>
      <c r="K623" s="15">
        <v>3</v>
      </c>
      <c r="L623" s="91" t="s">
        <v>592</v>
      </c>
      <c r="M623" s="92" t="s">
        <v>343</v>
      </c>
      <c r="N623" s="92" t="s">
        <v>362</v>
      </c>
      <c r="O623" s="92" t="s">
        <v>388</v>
      </c>
      <c r="P623" s="5"/>
      <c r="Q623" s="194">
        <f t="shared" si="50"/>
        <v>144</v>
      </c>
      <c r="R623" s="194">
        <f t="shared" si="50"/>
        <v>144</v>
      </c>
      <c r="S623" s="194">
        <f t="shared" si="50"/>
        <v>144</v>
      </c>
    </row>
    <row r="624" spans="1:19" ht="34.5" customHeight="1">
      <c r="A624" s="106"/>
      <c r="B624" s="107"/>
      <c r="C624" s="102"/>
      <c r="D624" s="103"/>
      <c r="E624" s="100"/>
      <c r="F624" s="100"/>
      <c r="G624" s="101"/>
      <c r="H624" s="4" t="s">
        <v>11</v>
      </c>
      <c r="I624" s="5">
        <v>28</v>
      </c>
      <c r="J624" s="6">
        <v>10</v>
      </c>
      <c r="K624" s="15">
        <v>3</v>
      </c>
      <c r="L624" s="91" t="s">
        <v>592</v>
      </c>
      <c r="M624" s="92" t="s">
        <v>343</v>
      </c>
      <c r="N624" s="92" t="s">
        <v>362</v>
      </c>
      <c r="O624" s="92" t="s">
        <v>12</v>
      </c>
      <c r="P624" s="5"/>
      <c r="Q624" s="194">
        <f t="shared" si="50"/>
        <v>144</v>
      </c>
      <c r="R624" s="194">
        <f t="shared" si="50"/>
        <v>144</v>
      </c>
      <c r="S624" s="194">
        <f t="shared" si="50"/>
        <v>144</v>
      </c>
    </row>
    <row r="625" spans="1:19" ht="24.75" customHeight="1">
      <c r="A625" s="106"/>
      <c r="B625" s="107"/>
      <c r="C625" s="102"/>
      <c r="D625" s="103"/>
      <c r="E625" s="100"/>
      <c r="F625" s="100"/>
      <c r="G625" s="101"/>
      <c r="H625" s="4" t="s">
        <v>448</v>
      </c>
      <c r="I625" s="5">
        <v>28</v>
      </c>
      <c r="J625" s="6">
        <v>10</v>
      </c>
      <c r="K625" s="15">
        <v>3</v>
      </c>
      <c r="L625" s="91" t="s">
        <v>592</v>
      </c>
      <c r="M625" s="92" t="s">
        <v>343</v>
      </c>
      <c r="N625" s="92" t="s">
        <v>362</v>
      </c>
      <c r="O625" s="92" t="s">
        <v>12</v>
      </c>
      <c r="P625" s="5">
        <v>310</v>
      </c>
      <c r="Q625" s="194">
        <f>'приложение 6'!Q459</f>
        <v>144</v>
      </c>
      <c r="R625" s="194">
        <f>'приложение 6'!R459</f>
        <v>144</v>
      </c>
      <c r="S625" s="194">
        <f>'приложение 6'!S459</f>
        <v>144</v>
      </c>
    </row>
    <row r="626" spans="1:19" ht="27" customHeight="1">
      <c r="A626" s="95"/>
      <c r="B626" s="94"/>
      <c r="C626" s="93"/>
      <c r="D626" s="103"/>
      <c r="E626" s="98"/>
      <c r="F626" s="98"/>
      <c r="G626" s="85"/>
      <c r="H626" s="182" t="s">
        <v>415</v>
      </c>
      <c r="I626" s="24">
        <v>27</v>
      </c>
      <c r="J626" s="6">
        <v>10</v>
      </c>
      <c r="K626" s="25">
        <v>3</v>
      </c>
      <c r="L626" s="117" t="s">
        <v>414</v>
      </c>
      <c r="M626" s="118" t="s">
        <v>343</v>
      </c>
      <c r="N626" s="118" t="s">
        <v>353</v>
      </c>
      <c r="O626" s="118" t="s">
        <v>388</v>
      </c>
      <c r="P626" s="5"/>
      <c r="Q626" s="194">
        <f>Q627</f>
        <v>792.0999999999999</v>
      </c>
      <c r="R626" s="194">
        <f aca="true" t="shared" si="51" ref="R626:S628">R627</f>
        <v>887.9</v>
      </c>
      <c r="S626" s="194">
        <f t="shared" si="51"/>
        <v>867.5</v>
      </c>
    </row>
    <row r="627" spans="1:19" ht="29.25" customHeight="1">
      <c r="A627" s="95"/>
      <c r="B627" s="94"/>
      <c r="C627" s="93"/>
      <c r="D627" s="103"/>
      <c r="E627" s="98"/>
      <c r="F627" s="98"/>
      <c r="G627" s="85"/>
      <c r="H627" s="182" t="s">
        <v>424</v>
      </c>
      <c r="I627" s="24">
        <v>27</v>
      </c>
      <c r="J627" s="6">
        <v>10</v>
      </c>
      <c r="K627" s="25">
        <v>3</v>
      </c>
      <c r="L627" s="117" t="s">
        <v>414</v>
      </c>
      <c r="M627" s="118" t="s">
        <v>343</v>
      </c>
      <c r="N627" s="118" t="s">
        <v>357</v>
      </c>
      <c r="O627" s="118" t="s">
        <v>388</v>
      </c>
      <c r="P627" s="5"/>
      <c r="Q627" s="194">
        <f>Q628</f>
        <v>792.0999999999999</v>
      </c>
      <c r="R627" s="194">
        <f t="shared" si="51"/>
        <v>887.9</v>
      </c>
      <c r="S627" s="194">
        <f t="shared" si="51"/>
        <v>867.5</v>
      </c>
    </row>
    <row r="628" spans="1:19" ht="21.75" customHeight="1">
      <c r="A628" s="95"/>
      <c r="B628" s="94"/>
      <c r="C628" s="93"/>
      <c r="D628" s="103"/>
      <c r="E628" s="98"/>
      <c r="F628" s="98"/>
      <c r="G628" s="85"/>
      <c r="H628" s="182" t="s">
        <v>425</v>
      </c>
      <c r="I628" s="24">
        <v>27</v>
      </c>
      <c r="J628" s="6">
        <v>10</v>
      </c>
      <c r="K628" s="25">
        <v>3</v>
      </c>
      <c r="L628" s="117" t="s">
        <v>414</v>
      </c>
      <c r="M628" s="118" t="s">
        <v>343</v>
      </c>
      <c r="N628" s="118" t="s">
        <v>357</v>
      </c>
      <c r="O628" s="118" t="s">
        <v>31</v>
      </c>
      <c r="P628" s="5"/>
      <c r="Q628" s="194">
        <f>Q629</f>
        <v>792.0999999999999</v>
      </c>
      <c r="R628" s="194">
        <f t="shared" si="51"/>
        <v>887.9</v>
      </c>
      <c r="S628" s="194">
        <f t="shared" si="51"/>
        <v>867.5</v>
      </c>
    </row>
    <row r="629" spans="1:19" ht="29.25" customHeight="1">
      <c r="A629" s="95"/>
      <c r="B629" s="94"/>
      <c r="C629" s="93"/>
      <c r="D629" s="103"/>
      <c r="E629" s="98"/>
      <c r="F629" s="98"/>
      <c r="G629" s="85"/>
      <c r="H629" s="32" t="s">
        <v>449</v>
      </c>
      <c r="I629" s="24">
        <v>27</v>
      </c>
      <c r="J629" s="6">
        <v>10</v>
      </c>
      <c r="K629" s="25">
        <v>3</v>
      </c>
      <c r="L629" s="117" t="s">
        <v>414</v>
      </c>
      <c r="M629" s="118" t="s">
        <v>343</v>
      </c>
      <c r="N629" s="118" t="s">
        <v>357</v>
      </c>
      <c r="O629" s="118" t="s">
        <v>31</v>
      </c>
      <c r="P629" s="5">
        <v>320</v>
      </c>
      <c r="Q629" s="194">
        <f>'приложение 6'!Q360</f>
        <v>792.0999999999999</v>
      </c>
      <c r="R629" s="194">
        <f>'приложение 6'!R360</f>
        <v>887.9</v>
      </c>
      <c r="S629" s="194">
        <f>'приложение 6'!S360</f>
        <v>867.5</v>
      </c>
    </row>
    <row r="630" spans="1:19" ht="37.5" customHeight="1">
      <c r="A630" s="93"/>
      <c r="B630" s="94"/>
      <c r="C630" s="93"/>
      <c r="D630" s="107"/>
      <c r="E630" s="110"/>
      <c r="F630" s="110"/>
      <c r="G630" s="85"/>
      <c r="H630" s="10" t="s">
        <v>889</v>
      </c>
      <c r="I630" s="9">
        <v>664</v>
      </c>
      <c r="J630" s="15">
        <v>10</v>
      </c>
      <c r="K630" s="15">
        <v>3</v>
      </c>
      <c r="L630" s="91" t="s">
        <v>716</v>
      </c>
      <c r="M630" s="92" t="s">
        <v>343</v>
      </c>
      <c r="N630" s="92" t="s">
        <v>353</v>
      </c>
      <c r="O630" s="92" t="s">
        <v>388</v>
      </c>
      <c r="P630" s="22"/>
      <c r="Q630" s="199">
        <f>Q631</f>
        <v>3351</v>
      </c>
      <c r="R630" s="199">
        <f aca="true" t="shared" si="52" ref="R630:S632">R631</f>
        <v>3351</v>
      </c>
      <c r="S630" s="199">
        <f t="shared" si="52"/>
        <v>3351</v>
      </c>
    </row>
    <row r="631" spans="1:19" ht="50.25" customHeight="1">
      <c r="A631" s="93"/>
      <c r="B631" s="94"/>
      <c r="C631" s="93"/>
      <c r="D631" s="107"/>
      <c r="E631" s="110"/>
      <c r="F631" s="110"/>
      <c r="G631" s="85"/>
      <c r="H631" s="10" t="s">
        <v>717</v>
      </c>
      <c r="I631" s="9">
        <v>664</v>
      </c>
      <c r="J631" s="15">
        <v>10</v>
      </c>
      <c r="K631" s="15">
        <v>3</v>
      </c>
      <c r="L631" s="91" t="s">
        <v>716</v>
      </c>
      <c r="M631" s="92" t="s">
        <v>343</v>
      </c>
      <c r="N631" s="92" t="s">
        <v>719</v>
      </c>
      <c r="O631" s="92" t="s">
        <v>388</v>
      </c>
      <c r="P631" s="22"/>
      <c r="Q631" s="199">
        <f>Q632</f>
        <v>3351</v>
      </c>
      <c r="R631" s="199">
        <f t="shared" si="52"/>
        <v>3351</v>
      </c>
      <c r="S631" s="199">
        <f t="shared" si="52"/>
        <v>3351</v>
      </c>
    </row>
    <row r="632" spans="1:19" ht="51" customHeight="1">
      <c r="A632" s="95"/>
      <c r="B632" s="94"/>
      <c r="C632" s="99"/>
      <c r="D632" s="97"/>
      <c r="E632" s="109"/>
      <c r="F632" s="109"/>
      <c r="G632" s="85"/>
      <c r="H632" s="10" t="s">
        <v>59</v>
      </c>
      <c r="I632" s="9">
        <v>664</v>
      </c>
      <c r="J632" s="15">
        <v>10</v>
      </c>
      <c r="K632" s="15">
        <v>3</v>
      </c>
      <c r="L632" s="91" t="s">
        <v>716</v>
      </c>
      <c r="M632" s="92" t="s">
        <v>343</v>
      </c>
      <c r="N632" s="92" t="s">
        <v>715</v>
      </c>
      <c r="O632" s="92" t="s">
        <v>499</v>
      </c>
      <c r="P632" s="9"/>
      <c r="Q632" s="194">
        <f>Q633</f>
        <v>3351</v>
      </c>
      <c r="R632" s="194">
        <f t="shared" si="52"/>
        <v>3351</v>
      </c>
      <c r="S632" s="194">
        <f t="shared" si="52"/>
        <v>3351</v>
      </c>
    </row>
    <row r="633" spans="1:19" ht="27" customHeight="1">
      <c r="A633" s="95"/>
      <c r="B633" s="94"/>
      <c r="C633" s="99"/>
      <c r="D633" s="97"/>
      <c r="E633" s="109"/>
      <c r="F633" s="109"/>
      <c r="G633" s="85"/>
      <c r="H633" s="10" t="s">
        <v>449</v>
      </c>
      <c r="I633" s="9">
        <v>664</v>
      </c>
      <c r="J633" s="15">
        <v>10</v>
      </c>
      <c r="K633" s="15">
        <v>3</v>
      </c>
      <c r="L633" s="91" t="s">
        <v>716</v>
      </c>
      <c r="M633" s="92" t="s">
        <v>343</v>
      </c>
      <c r="N633" s="92" t="s">
        <v>715</v>
      </c>
      <c r="O633" s="92" t="s">
        <v>499</v>
      </c>
      <c r="P633" s="9">
        <v>320</v>
      </c>
      <c r="Q633" s="199">
        <f>'приложение 6'!Q742</f>
        <v>3351</v>
      </c>
      <c r="R633" s="199">
        <f>'приложение 6'!R742</f>
        <v>3351</v>
      </c>
      <c r="S633" s="199">
        <f>'приложение 6'!S742</f>
        <v>3351</v>
      </c>
    </row>
    <row r="634" spans="1:19" ht="41.25" customHeight="1">
      <c r="A634" s="95"/>
      <c r="B634" s="94"/>
      <c r="C634" s="93"/>
      <c r="D634" s="103"/>
      <c r="E634" s="98"/>
      <c r="F634" s="98"/>
      <c r="G634" s="85"/>
      <c r="H634" s="10" t="s">
        <v>51</v>
      </c>
      <c r="I634" s="24">
        <v>27</v>
      </c>
      <c r="J634" s="6">
        <v>10</v>
      </c>
      <c r="K634" s="25">
        <v>3</v>
      </c>
      <c r="L634" s="117" t="s">
        <v>533</v>
      </c>
      <c r="M634" s="118" t="s">
        <v>343</v>
      </c>
      <c r="N634" s="118" t="s">
        <v>353</v>
      </c>
      <c r="O634" s="118" t="s">
        <v>388</v>
      </c>
      <c r="P634" s="5"/>
      <c r="Q634" s="196">
        <f>Q635+Q642</f>
        <v>1960</v>
      </c>
      <c r="R634" s="196">
        <f>R635+R642</f>
        <v>1960</v>
      </c>
      <c r="S634" s="196">
        <f>S635+S642</f>
        <v>1960</v>
      </c>
    </row>
    <row r="635" spans="1:19" ht="39" customHeight="1">
      <c r="A635" s="95"/>
      <c r="B635" s="94"/>
      <c r="C635" s="93"/>
      <c r="D635" s="103"/>
      <c r="E635" s="98"/>
      <c r="F635" s="98"/>
      <c r="G635" s="85"/>
      <c r="H635" s="32" t="s">
        <v>53</v>
      </c>
      <c r="I635" s="24">
        <v>27</v>
      </c>
      <c r="J635" s="6">
        <v>10</v>
      </c>
      <c r="K635" s="25">
        <v>3</v>
      </c>
      <c r="L635" s="117" t="s">
        <v>533</v>
      </c>
      <c r="M635" s="118" t="s">
        <v>343</v>
      </c>
      <c r="N635" s="118" t="s">
        <v>361</v>
      </c>
      <c r="O635" s="118" t="s">
        <v>388</v>
      </c>
      <c r="P635" s="5"/>
      <c r="Q635" s="196">
        <f>Q638+Q640+Q636</f>
        <v>1600</v>
      </c>
      <c r="R635" s="196">
        <f>R638+R640</f>
        <v>1600</v>
      </c>
      <c r="S635" s="196">
        <f>S638+S640</f>
        <v>1600</v>
      </c>
    </row>
    <row r="636" spans="1:19" ht="69" customHeight="1" hidden="1">
      <c r="A636" s="95"/>
      <c r="B636" s="94"/>
      <c r="C636" s="93"/>
      <c r="D636" s="103"/>
      <c r="E636" s="98"/>
      <c r="F636" s="98"/>
      <c r="G636" s="85"/>
      <c r="H636" s="32" t="str">
        <f>'приложение 6'!H363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36" s="24">
        <f>'приложение 6'!I363</f>
        <v>27</v>
      </c>
      <c r="J636" s="6">
        <f>'приложение 6'!J363</f>
        <v>10</v>
      </c>
      <c r="K636" s="25">
        <f>'приложение 6'!K363</f>
        <v>3</v>
      </c>
      <c r="L636" s="117" t="str">
        <f>'приложение 6'!L363</f>
        <v>50</v>
      </c>
      <c r="M636" s="118" t="str">
        <f>'приложение 6'!M363</f>
        <v>0</v>
      </c>
      <c r="N636" s="118" t="str">
        <f>'приложение 6'!N363</f>
        <v>02</v>
      </c>
      <c r="O636" s="118" t="str">
        <f>'приложение 6'!O363</f>
        <v>51340</v>
      </c>
      <c r="P636" s="5" t="s">
        <v>389</v>
      </c>
      <c r="Q636" s="196">
        <f>'приложение 6'!Q363</f>
        <v>0</v>
      </c>
      <c r="R636" s="196">
        <f>'приложение 6'!R363</f>
        <v>0</v>
      </c>
      <c r="S636" s="196">
        <f>'приложение 6'!S363</f>
        <v>0</v>
      </c>
    </row>
    <row r="637" spans="1:19" ht="21.75" customHeight="1" hidden="1">
      <c r="A637" s="95"/>
      <c r="B637" s="94"/>
      <c r="C637" s="93"/>
      <c r="D637" s="103"/>
      <c r="E637" s="98"/>
      <c r="F637" s="98"/>
      <c r="G637" s="85"/>
      <c r="H637" s="32" t="str">
        <f>'приложение 6'!H364</f>
        <v>Социальные выплаты гражданам, кроме публичных нормативных социальных выплат</v>
      </c>
      <c r="I637" s="24">
        <f>'приложение 6'!I364</f>
        <v>27</v>
      </c>
      <c r="J637" s="6">
        <f>'приложение 6'!J364</f>
        <v>10</v>
      </c>
      <c r="K637" s="25">
        <f>'приложение 6'!K364</f>
        <v>3</v>
      </c>
      <c r="L637" s="117" t="str">
        <f>'приложение 6'!L364</f>
        <v>50</v>
      </c>
      <c r="M637" s="118" t="str">
        <f>'приложение 6'!M364</f>
        <v>0</v>
      </c>
      <c r="N637" s="118" t="str">
        <f>'приложение 6'!N364</f>
        <v>02</v>
      </c>
      <c r="O637" s="118" t="str">
        <f>'приложение 6'!O364</f>
        <v>51340</v>
      </c>
      <c r="P637" s="5">
        <f>'приложение 6'!P364</f>
        <v>320</v>
      </c>
      <c r="Q637" s="196">
        <f>'приложение 6'!Q364</f>
        <v>0</v>
      </c>
      <c r="R637" s="196">
        <f>'приложение 6'!R364</f>
        <v>0</v>
      </c>
      <c r="S637" s="196">
        <f>'приложение 6'!S364</f>
        <v>0</v>
      </c>
    </row>
    <row r="638" spans="1:19" ht="57.75" customHeight="1" hidden="1">
      <c r="A638" s="95"/>
      <c r="B638" s="94"/>
      <c r="C638" s="93"/>
      <c r="D638" s="424">
        <v>5220000</v>
      </c>
      <c r="E638" s="425"/>
      <c r="F638" s="425"/>
      <c r="G638" s="85">
        <v>612</v>
      </c>
      <c r="H638" s="10" t="s">
        <v>321</v>
      </c>
      <c r="I638" s="5">
        <v>27</v>
      </c>
      <c r="J638" s="6">
        <v>10</v>
      </c>
      <c r="K638" s="15">
        <v>3</v>
      </c>
      <c r="L638" s="91" t="s">
        <v>533</v>
      </c>
      <c r="M638" s="92" t="s">
        <v>343</v>
      </c>
      <c r="N638" s="92" t="s">
        <v>361</v>
      </c>
      <c r="O638" s="119" t="s">
        <v>397</v>
      </c>
      <c r="P638" s="7"/>
      <c r="Q638" s="196">
        <f>Q639</f>
        <v>0</v>
      </c>
      <c r="R638" s="196">
        <f>R639</f>
        <v>0</v>
      </c>
      <c r="S638" s="196">
        <f>S639</f>
        <v>0</v>
      </c>
    </row>
    <row r="639" spans="1:19" ht="28.5" customHeight="1" hidden="1">
      <c r="A639" s="95"/>
      <c r="B639" s="94"/>
      <c r="C639" s="93"/>
      <c r="D639" s="97"/>
      <c r="E639" s="96"/>
      <c r="F639" s="96"/>
      <c r="G639" s="85"/>
      <c r="H639" s="10" t="s">
        <v>449</v>
      </c>
      <c r="I639" s="5">
        <v>27</v>
      </c>
      <c r="J639" s="6">
        <v>10</v>
      </c>
      <c r="K639" s="15">
        <v>3</v>
      </c>
      <c r="L639" s="91" t="s">
        <v>533</v>
      </c>
      <c r="M639" s="92" t="s">
        <v>343</v>
      </c>
      <c r="N639" s="92" t="s">
        <v>361</v>
      </c>
      <c r="O639" s="119" t="s">
        <v>397</v>
      </c>
      <c r="P639" s="12">
        <v>320</v>
      </c>
      <c r="Q639" s="194">
        <f>'приложение 6'!Q366</f>
        <v>0</v>
      </c>
      <c r="R639" s="194">
        <f>'приложение 6'!R366</f>
        <v>0</v>
      </c>
      <c r="S639" s="194">
        <f>'приложение 6'!S366</f>
        <v>0</v>
      </c>
    </row>
    <row r="640" spans="1:19" ht="42" customHeight="1">
      <c r="A640" s="95"/>
      <c r="B640" s="94"/>
      <c r="C640" s="99"/>
      <c r="D640" s="97"/>
      <c r="E640" s="109"/>
      <c r="F640" s="109"/>
      <c r="G640" s="85"/>
      <c r="H640" s="10" t="s">
        <v>50</v>
      </c>
      <c r="I640" s="9">
        <v>27</v>
      </c>
      <c r="J640" s="6">
        <v>10</v>
      </c>
      <c r="K640" s="15">
        <v>3</v>
      </c>
      <c r="L640" s="91" t="s">
        <v>533</v>
      </c>
      <c r="M640" s="92" t="s">
        <v>343</v>
      </c>
      <c r="N640" s="92" t="s">
        <v>361</v>
      </c>
      <c r="O640" s="92" t="s">
        <v>49</v>
      </c>
      <c r="P640" s="9"/>
      <c r="Q640" s="194">
        <f>Q641</f>
        <v>1600</v>
      </c>
      <c r="R640" s="194">
        <f>R641</f>
        <v>1600</v>
      </c>
      <c r="S640" s="194">
        <f>S641</f>
        <v>1600</v>
      </c>
    </row>
    <row r="641" spans="1:19" ht="32.25" customHeight="1">
      <c r="A641" s="95"/>
      <c r="B641" s="94"/>
      <c r="C641" s="99"/>
      <c r="D641" s="97"/>
      <c r="E641" s="109"/>
      <c r="F641" s="109"/>
      <c r="G641" s="85"/>
      <c r="H641" s="10" t="s">
        <v>449</v>
      </c>
      <c r="I641" s="9">
        <v>27</v>
      </c>
      <c r="J641" s="6">
        <v>10</v>
      </c>
      <c r="K641" s="15">
        <v>3</v>
      </c>
      <c r="L641" s="91" t="s">
        <v>533</v>
      </c>
      <c r="M641" s="92" t="s">
        <v>343</v>
      </c>
      <c r="N641" s="92" t="s">
        <v>361</v>
      </c>
      <c r="O641" s="92" t="s">
        <v>49</v>
      </c>
      <c r="P641" s="9">
        <v>320</v>
      </c>
      <c r="Q641" s="194">
        <f>'приложение 6'!Q368</f>
        <v>1600</v>
      </c>
      <c r="R641" s="194">
        <f>'приложение 6'!R368</f>
        <v>1600</v>
      </c>
      <c r="S641" s="194">
        <f>'приложение 6'!S368</f>
        <v>1600</v>
      </c>
    </row>
    <row r="642" spans="1:19" ht="32.25" customHeight="1">
      <c r="A642" s="95"/>
      <c r="B642" s="94"/>
      <c r="C642" s="99"/>
      <c r="D642" s="97"/>
      <c r="E642" s="109"/>
      <c r="F642" s="109"/>
      <c r="G642" s="85"/>
      <c r="H642" s="10" t="s">
        <v>54</v>
      </c>
      <c r="I642" s="9">
        <v>27</v>
      </c>
      <c r="J642" s="6">
        <v>10</v>
      </c>
      <c r="K642" s="15">
        <v>3</v>
      </c>
      <c r="L642" s="91" t="s">
        <v>533</v>
      </c>
      <c r="M642" s="92" t="s">
        <v>343</v>
      </c>
      <c r="N642" s="92" t="s">
        <v>357</v>
      </c>
      <c r="O642" s="92" t="s">
        <v>388</v>
      </c>
      <c r="P642" s="9"/>
      <c r="Q642" s="194">
        <f aca="true" t="shared" si="53" ref="Q642:S643">Q643</f>
        <v>360</v>
      </c>
      <c r="R642" s="194">
        <f t="shared" si="53"/>
        <v>360</v>
      </c>
      <c r="S642" s="194">
        <f t="shared" si="53"/>
        <v>360</v>
      </c>
    </row>
    <row r="643" spans="1:19" ht="27" customHeight="1">
      <c r="A643" s="95"/>
      <c r="B643" s="94"/>
      <c r="C643" s="99"/>
      <c r="D643" s="97"/>
      <c r="E643" s="109"/>
      <c r="F643" s="109"/>
      <c r="G643" s="85"/>
      <c r="H643" s="4" t="s">
        <v>68</v>
      </c>
      <c r="I643" s="5">
        <v>27</v>
      </c>
      <c r="J643" s="6">
        <v>10</v>
      </c>
      <c r="K643" s="15">
        <v>3</v>
      </c>
      <c r="L643" s="91" t="s">
        <v>533</v>
      </c>
      <c r="M643" s="92" t="s">
        <v>343</v>
      </c>
      <c r="N643" s="92" t="s">
        <v>357</v>
      </c>
      <c r="O643" s="92" t="s">
        <v>67</v>
      </c>
      <c r="P643" s="5"/>
      <c r="Q643" s="194">
        <f t="shared" si="53"/>
        <v>360</v>
      </c>
      <c r="R643" s="194">
        <f t="shared" si="53"/>
        <v>360</v>
      </c>
      <c r="S643" s="194">
        <f t="shared" si="53"/>
        <v>360</v>
      </c>
    </row>
    <row r="644" spans="1:19" ht="27" customHeight="1">
      <c r="A644" s="95"/>
      <c r="B644" s="94"/>
      <c r="C644" s="99"/>
      <c r="D644" s="97"/>
      <c r="E644" s="109"/>
      <c r="F644" s="109"/>
      <c r="G644" s="85"/>
      <c r="H644" s="4" t="s">
        <v>448</v>
      </c>
      <c r="I644" s="7">
        <v>27</v>
      </c>
      <c r="J644" s="6">
        <v>10</v>
      </c>
      <c r="K644" s="15">
        <v>3</v>
      </c>
      <c r="L644" s="91" t="s">
        <v>533</v>
      </c>
      <c r="M644" s="92" t="s">
        <v>343</v>
      </c>
      <c r="N644" s="92" t="s">
        <v>357</v>
      </c>
      <c r="O644" s="92" t="s">
        <v>67</v>
      </c>
      <c r="P644" s="5">
        <v>310</v>
      </c>
      <c r="Q644" s="194">
        <f>'приложение 6'!Q371</f>
        <v>360</v>
      </c>
      <c r="R644" s="194">
        <f>'приложение 6'!R371</f>
        <v>360</v>
      </c>
      <c r="S644" s="194">
        <f>'приложение 6'!S371</f>
        <v>360</v>
      </c>
    </row>
    <row r="645" spans="1:19" ht="27" customHeight="1">
      <c r="A645" s="95"/>
      <c r="B645" s="94"/>
      <c r="C645" s="99"/>
      <c r="D645" s="97"/>
      <c r="E645" s="109"/>
      <c r="F645" s="109"/>
      <c r="G645" s="85"/>
      <c r="H645" s="10" t="str">
        <f>'приложение 6'!H460</f>
        <v>Выплаты Почетным гражданам</v>
      </c>
      <c r="I645" s="12">
        <f>'приложение 6'!I460</f>
        <v>27</v>
      </c>
      <c r="J645" s="15">
        <f>'приложение 6'!J460</f>
        <v>10</v>
      </c>
      <c r="K645" s="15">
        <f>'приложение 6'!K460</f>
        <v>3</v>
      </c>
      <c r="L645" s="91" t="str">
        <f>'приложение 6'!L460</f>
        <v>28</v>
      </c>
      <c r="M645" s="92" t="str">
        <f>'приложение 6'!M460</f>
        <v>0</v>
      </c>
      <c r="N645" s="92" t="str">
        <f>'приложение 6'!N460</f>
        <v>00</v>
      </c>
      <c r="O645" s="92" t="str">
        <f>'приложение 6'!O460</f>
        <v>83030</v>
      </c>
      <c r="P645" s="9" t="s">
        <v>389</v>
      </c>
      <c r="Q645" s="194">
        <f>'приложение 6'!Q460</f>
        <v>168</v>
      </c>
      <c r="R645" s="194">
        <f>'приложение 6'!R460</f>
        <v>168</v>
      </c>
      <c r="S645" s="194">
        <f>'приложение 6'!S460</f>
        <v>168</v>
      </c>
    </row>
    <row r="646" spans="1:19" ht="27" customHeight="1">
      <c r="A646" s="95"/>
      <c r="B646" s="94"/>
      <c r="C646" s="99"/>
      <c r="D646" s="97"/>
      <c r="E646" s="109"/>
      <c r="F646" s="109"/>
      <c r="G646" s="85"/>
      <c r="H646" s="10" t="str">
        <f>'приложение 6'!H461</f>
        <v>Публичные нормативные выплаты гражданам несоциального характера</v>
      </c>
      <c r="I646" s="12">
        <f>'приложение 6'!I461</f>
        <v>27</v>
      </c>
      <c r="J646" s="15">
        <f>'приложение 6'!J461</f>
        <v>10</v>
      </c>
      <c r="K646" s="15">
        <f>'приложение 6'!K461</f>
        <v>3</v>
      </c>
      <c r="L646" s="91" t="str">
        <f>'приложение 6'!L461</f>
        <v>28</v>
      </c>
      <c r="M646" s="92" t="str">
        <f>'приложение 6'!M461</f>
        <v>0</v>
      </c>
      <c r="N646" s="92" t="str">
        <f>'приложение 6'!N461</f>
        <v>00</v>
      </c>
      <c r="O646" s="92" t="str">
        <f>'приложение 6'!O461</f>
        <v>83030</v>
      </c>
      <c r="P646" s="9">
        <f>'приложение 6'!P461</f>
        <v>330</v>
      </c>
      <c r="Q646" s="194">
        <f>'приложение 6'!Q461</f>
        <v>168</v>
      </c>
      <c r="R646" s="194">
        <f>'приложение 6'!R461</f>
        <v>168</v>
      </c>
      <c r="S646" s="194">
        <f>'приложение 6'!S461</f>
        <v>168</v>
      </c>
    </row>
    <row r="647" spans="1:19" s="170" customFormat="1" ht="18.75" customHeight="1">
      <c r="A647" s="135"/>
      <c r="B647" s="136"/>
      <c r="C647" s="146"/>
      <c r="D647" s="143"/>
      <c r="E647" s="426">
        <v>3150300</v>
      </c>
      <c r="F647" s="426"/>
      <c r="G647" s="129">
        <v>850</v>
      </c>
      <c r="H647" s="130" t="s">
        <v>123</v>
      </c>
      <c r="I647" s="131">
        <v>663</v>
      </c>
      <c r="J647" s="132">
        <v>10</v>
      </c>
      <c r="K647" s="132">
        <v>4</v>
      </c>
      <c r="L647" s="133" t="s">
        <v>316</v>
      </c>
      <c r="M647" s="134" t="s">
        <v>316</v>
      </c>
      <c r="N647" s="134"/>
      <c r="O647" s="134" t="s">
        <v>316</v>
      </c>
      <c r="P647" s="131" t="s">
        <v>316</v>
      </c>
      <c r="Q647" s="193">
        <f aca="true" t="shared" si="54" ref="Q647:S649">Q648</f>
        <v>3455.4</v>
      </c>
      <c r="R647" s="193">
        <f t="shared" si="54"/>
        <v>3455.4</v>
      </c>
      <c r="S647" s="193">
        <f t="shared" si="54"/>
        <v>3455.4</v>
      </c>
    </row>
    <row r="648" spans="1:19" ht="34.5" customHeight="1">
      <c r="A648" s="95"/>
      <c r="B648" s="94"/>
      <c r="C648" s="99"/>
      <c r="D648" s="97"/>
      <c r="E648" s="415">
        <v>5221300</v>
      </c>
      <c r="F648" s="415"/>
      <c r="G648" s="85">
        <v>410</v>
      </c>
      <c r="H648" s="221" t="s">
        <v>623</v>
      </c>
      <c r="I648" s="9">
        <v>663</v>
      </c>
      <c r="J648" s="15">
        <v>10</v>
      </c>
      <c r="K648" s="15">
        <v>4</v>
      </c>
      <c r="L648" s="91" t="s">
        <v>58</v>
      </c>
      <c r="M648" s="92" t="s">
        <v>343</v>
      </c>
      <c r="N648" s="92" t="s">
        <v>353</v>
      </c>
      <c r="O648" s="92" t="s">
        <v>388</v>
      </c>
      <c r="P648" s="9" t="s">
        <v>316</v>
      </c>
      <c r="Q648" s="194">
        <f t="shared" si="54"/>
        <v>3455.4</v>
      </c>
      <c r="R648" s="194">
        <f t="shared" si="54"/>
        <v>3455.4</v>
      </c>
      <c r="S648" s="194">
        <f t="shared" si="54"/>
        <v>3455.4</v>
      </c>
    </row>
    <row r="649" spans="1:19" ht="29.25" customHeight="1">
      <c r="A649" s="95"/>
      <c r="B649" s="94"/>
      <c r="C649" s="99"/>
      <c r="D649" s="97"/>
      <c r="E649" s="100"/>
      <c r="F649" s="100"/>
      <c r="G649" s="85"/>
      <c r="H649" s="53" t="s">
        <v>93</v>
      </c>
      <c r="I649" s="9">
        <v>663</v>
      </c>
      <c r="J649" s="15">
        <v>10</v>
      </c>
      <c r="K649" s="15">
        <v>4</v>
      </c>
      <c r="L649" s="91" t="s">
        <v>58</v>
      </c>
      <c r="M649" s="92" t="s">
        <v>343</v>
      </c>
      <c r="N649" s="92" t="s">
        <v>344</v>
      </c>
      <c r="O649" s="92" t="s">
        <v>388</v>
      </c>
      <c r="P649" s="9"/>
      <c r="Q649" s="194">
        <f t="shared" si="54"/>
        <v>3455.4</v>
      </c>
      <c r="R649" s="194">
        <f t="shared" si="54"/>
        <v>3455.4</v>
      </c>
      <c r="S649" s="194">
        <f t="shared" si="54"/>
        <v>3455.4</v>
      </c>
    </row>
    <row r="650" spans="1:19" ht="48" customHeight="1">
      <c r="A650" s="95"/>
      <c r="B650" s="94"/>
      <c r="C650" s="99"/>
      <c r="D650" s="97"/>
      <c r="E650" s="100"/>
      <c r="F650" s="100"/>
      <c r="G650" s="85"/>
      <c r="H650" s="222" t="s">
        <v>87</v>
      </c>
      <c r="I650" s="9">
        <v>663</v>
      </c>
      <c r="J650" s="6">
        <v>10</v>
      </c>
      <c r="K650" s="15">
        <v>4</v>
      </c>
      <c r="L650" s="91" t="s">
        <v>58</v>
      </c>
      <c r="M650" s="92" t="s">
        <v>343</v>
      </c>
      <c r="N650" s="92" t="s">
        <v>344</v>
      </c>
      <c r="O650" s="92" t="s">
        <v>86</v>
      </c>
      <c r="P650" s="9"/>
      <c r="Q650" s="194">
        <f>Q652+Q651</f>
        <v>3455.4</v>
      </c>
      <c r="R650" s="194">
        <f>R652+R651</f>
        <v>3455.4</v>
      </c>
      <c r="S650" s="194">
        <f>S652+S651</f>
        <v>3455.4</v>
      </c>
    </row>
    <row r="651" spans="1:19" ht="30" customHeight="1">
      <c r="A651" s="95"/>
      <c r="B651" s="94"/>
      <c r="C651" s="99"/>
      <c r="D651" s="97"/>
      <c r="E651" s="100"/>
      <c r="F651" s="100"/>
      <c r="G651" s="85"/>
      <c r="H651" s="226" t="str">
        <f>'приложение 6'!H695</f>
        <v>Иные закупки товаров, работ и услуг для обеспечения государственных (муниципальных) нужд</v>
      </c>
      <c r="I651" s="9">
        <f>'приложение 6'!I695</f>
        <v>663</v>
      </c>
      <c r="J651" s="6">
        <f>'приложение 6'!J695</f>
        <v>10</v>
      </c>
      <c r="K651" s="15">
        <f>'приложение 6'!K695</f>
        <v>4</v>
      </c>
      <c r="L651" s="91" t="str">
        <f>'приложение 6'!L695</f>
        <v>30</v>
      </c>
      <c r="M651" s="92" t="str">
        <f>'приложение 6'!M695</f>
        <v>0</v>
      </c>
      <c r="N651" s="92" t="str">
        <f>'приложение 6'!N695</f>
        <v>01</v>
      </c>
      <c r="O651" s="92" t="str">
        <f>'приложение 6'!O695</f>
        <v>72020</v>
      </c>
      <c r="P651" s="9">
        <f>'приложение 6'!P695</f>
        <v>240</v>
      </c>
      <c r="Q651" s="194">
        <f>'приложение 6'!Q695</f>
        <v>41.1</v>
      </c>
      <c r="R651" s="194">
        <f>'приложение 6'!R695</f>
        <v>41.1</v>
      </c>
      <c r="S651" s="194">
        <f>'приложение 6'!S695</f>
        <v>41.1</v>
      </c>
    </row>
    <row r="652" spans="1:19" ht="26.25" customHeight="1">
      <c r="A652" s="95"/>
      <c r="B652" s="94"/>
      <c r="C652" s="99"/>
      <c r="D652" s="97"/>
      <c r="E652" s="100"/>
      <c r="F652" s="100"/>
      <c r="G652" s="85"/>
      <c r="H652" s="226" t="s">
        <v>449</v>
      </c>
      <c r="I652" s="9">
        <v>663</v>
      </c>
      <c r="J652" s="6">
        <v>10</v>
      </c>
      <c r="K652" s="15">
        <v>4</v>
      </c>
      <c r="L652" s="91" t="s">
        <v>58</v>
      </c>
      <c r="M652" s="92" t="s">
        <v>343</v>
      </c>
      <c r="N652" s="92" t="s">
        <v>344</v>
      </c>
      <c r="O652" s="92" t="s">
        <v>86</v>
      </c>
      <c r="P652" s="9">
        <v>320</v>
      </c>
      <c r="Q652" s="194">
        <f>'приложение 6'!Q696</f>
        <v>3414.3</v>
      </c>
      <c r="R652" s="194">
        <f>'приложение 6'!R696</f>
        <v>3414.3</v>
      </c>
      <c r="S652" s="194">
        <f>'приложение 6'!S696</f>
        <v>3414.3</v>
      </c>
    </row>
    <row r="653" spans="1:19" s="170" customFormat="1" ht="25.5" customHeight="1">
      <c r="A653" s="135"/>
      <c r="B653" s="136"/>
      <c r="C653" s="146"/>
      <c r="D653" s="143"/>
      <c r="E653" s="138"/>
      <c r="F653" s="138"/>
      <c r="G653" s="148">
        <v>622</v>
      </c>
      <c r="H653" s="142" t="s">
        <v>320</v>
      </c>
      <c r="I653" s="145">
        <v>27</v>
      </c>
      <c r="J653" s="141">
        <v>10</v>
      </c>
      <c r="K653" s="132">
        <v>6</v>
      </c>
      <c r="L653" s="176"/>
      <c r="M653" s="177"/>
      <c r="N653" s="177"/>
      <c r="O653" s="177"/>
      <c r="P653" s="139"/>
      <c r="Q653" s="197">
        <f>Q654+Q664</f>
        <v>1515</v>
      </c>
      <c r="R653" s="197">
        <f>R654+R664</f>
        <v>1530</v>
      </c>
      <c r="S653" s="197">
        <f>S654+S664</f>
        <v>1530</v>
      </c>
    </row>
    <row r="654" spans="1:19" s="170" customFormat="1" ht="25.5" customHeight="1">
      <c r="A654" s="135"/>
      <c r="B654" s="136"/>
      <c r="C654" s="146"/>
      <c r="D654" s="143"/>
      <c r="E654" s="138"/>
      <c r="F654" s="138"/>
      <c r="G654" s="129"/>
      <c r="H654" s="10" t="s">
        <v>51</v>
      </c>
      <c r="I654" s="5">
        <v>27</v>
      </c>
      <c r="J654" s="6">
        <v>10</v>
      </c>
      <c r="K654" s="15">
        <v>6</v>
      </c>
      <c r="L654" s="117" t="s">
        <v>533</v>
      </c>
      <c r="M654" s="118" t="s">
        <v>343</v>
      </c>
      <c r="N654" s="118" t="s">
        <v>353</v>
      </c>
      <c r="O654" s="118" t="s">
        <v>388</v>
      </c>
      <c r="P654" s="5"/>
      <c r="Q654" s="196">
        <f>Q655+Q659</f>
        <v>1470</v>
      </c>
      <c r="R654" s="196">
        <f>R655+R659</f>
        <v>1485</v>
      </c>
      <c r="S654" s="196">
        <f>S655+S659</f>
        <v>1485</v>
      </c>
    </row>
    <row r="655" spans="1:19" s="170" customFormat="1" ht="25.5" customHeight="1">
      <c r="A655" s="135"/>
      <c r="B655" s="136"/>
      <c r="C655" s="146"/>
      <c r="D655" s="143"/>
      <c r="E655" s="138"/>
      <c r="F655" s="138"/>
      <c r="G655" s="129"/>
      <c r="H655" s="10" t="s">
        <v>53</v>
      </c>
      <c r="I655" s="9">
        <v>27</v>
      </c>
      <c r="J655" s="6">
        <v>10</v>
      </c>
      <c r="K655" s="15">
        <v>6</v>
      </c>
      <c r="L655" s="117" t="s">
        <v>533</v>
      </c>
      <c r="M655" s="118" t="s">
        <v>343</v>
      </c>
      <c r="N655" s="118" t="s">
        <v>361</v>
      </c>
      <c r="O655" s="118" t="s">
        <v>388</v>
      </c>
      <c r="P655" s="5"/>
      <c r="Q655" s="196">
        <f>Q656</f>
        <v>1435</v>
      </c>
      <c r="R655" s="196">
        <f>R656</f>
        <v>1435</v>
      </c>
      <c r="S655" s="196">
        <f>S656</f>
        <v>1435</v>
      </c>
    </row>
    <row r="656" spans="1:19" ht="30.75" customHeight="1">
      <c r="A656" s="95"/>
      <c r="B656" s="94"/>
      <c r="C656" s="99"/>
      <c r="D656" s="97"/>
      <c r="E656" s="100"/>
      <c r="F656" s="100"/>
      <c r="G656" s="85"/>
      <c r="H656" s="10" t="s">
        <v>517</v>
      </c>
      <c r="I656" s="9">
        <v>27</v>
      </c>
      <c r="J656" s="6">
        <v>10</v>
      </c>
      <c r="K656" s="15">
        <v>6</v>
      </c>
      <c r="L656" s="91" t="s">
        <v>533</v>
      </c>
      <c r="M656" s="92" t="s">
        <v>343</v>
      </c>
      <c r="N656" s="92" t="s">
        <v>361</v>
      </c>
      <c r="O656" s="92" t="s">
        <v>516</v>
      </c>
      <c r="P656" s="5"/>
      <c r="Q656" s="196">
        <f>Q657+Q658</f>
        <v>1435</v>
      </c>
      <c r="R656" s="196">
        <f>R657+R658</f>
        <v>1435</v>
      </c>
      <c r="S656" s="196">
        <f>S657+S658</f>
        <v>1435</v>
      </c>
    </row>
    <row r="657" spans="1:19" ht="26.25" customHeight="1">
      <c r="A657" s="95"/>
      <c r="B657" s="94"/>
      <c r="C657" s="99"/>
      <c r="D657" s="97"/>
      <c r="E657" s="100"/>
      <c r="F657" s="100"/>
      <c r="G657" s="85"/>
      <c r="H657" s="10" t="s">
        <v>315</v>
      </c>
      <c r="I657" s="9">
        <v>27</v>
      </c>
      <c r="J657" s="6">
        <v>10</v>
      </c>
      <c r="K657" s="15">
        <v>6</v>
      </c>
      <c r="L657" s="91" t="s">
        <v>533</v>
      </c>
      <c r="M657" s="92" t="s">
        <v>343</v>
      </c>
      <c r="N657" s="92" t="s">
        <v>361</v>
      </c>
      <c r="O657" s="92" t="s">
        <v>516</v>
      </c>
      <c r="P657" s="5">
        <v>120</v>
      </c>
      <c r="Q657" s="196">
        <f>'приложение 6'!Q378</f>
        <v>1395</v>
      </c>
      <c r="R657" s="196">
        <f>'приложение 6'!R378</f>
        <v>1395</v>
      </c>
      <c r="S657" s="196">
        <f>'приложение 6'!S378</f>
        <v>1395</v>
      </c>
    </row>
    <row r="658" spans="1:19" ht="26.25" customHeight="1">
      <c r="A658" s="95"/>
      <c r="B658" s="94"/>
      <c r="C658" s="99"/>
      <c r="D658" s="103"/>
      <c r="E658" s="100"/>
      <c r="F658" s="100"/>
      <c r="G658" s="85"/>
      <c r="H658" s="187" t="s">
        <v>444</v>
      </c>
      <c r="I658" s="9">
        <v>27</v>
      </c>
      <c r="J658" s="6">
        <v>10</v>
      </c>
      <c r="K658" s="15">
        <v>6</v>
      </c>
      <c r="L658" s="91" t="s">
        <v>533</v>
      </c>
      <c r="M658" s="92" t="s">
        <v>343</v>
      </c>
      <c r="N658" s="92" t="s">
        <v>361</v>
      </c>
      <c r="O658" s="92" t="s">
        <v>516</v>
      </c>
      <c r="P658" s="5">
        <v>240</v>
      </c>
      <c r="Q658" s="196">
        <f>'приложение 6'!Q379</f>
        <v>40</v>
      </c>
      <c r="R658" s="196">
        <f>'приложение 6'!R379</f>
        <v>40</v>
      </c>
      <c r="S658" s="196">
        <f>'приложение 6'!S379</f>
        <v>40</v>
      </c>
    </row>
    <row r="659" spans="1:19" ht="26.25" customHeight="1">
      <c r="A659" s="95"/>
      <c r="B659" s="94"/>
      <c r="C659" s="99"/>
      <c r="D659" s="103"/>
      <c r="E659" s="100"/>
      <c r="F659" s="100"/>
      <c r="G659" s="85"/>
      <c r="H659" s="17" t="s">
        <v>54</v>
      </c>
      <c r="I659" s="9">
        <v>27</v>
      </c>
      <c r="J659" s="6">
        <v>10</v>
      </c>
      <c r="K659" s="15">
        <v>6</v>
      </c>
      <c r="L659" s="91" t="s">
        <v>533</v>
      </c>
      <c r="M659" s="92" t="s">
        <v>343</v>
      </c>
      <c r="N659" s="92" t="s">
        <v>357</v>
      </c>
      <c r="O659" s="92" t="s">
        <v>388</v>
      </c>
      <c r="P659" s="5"/>
      <c r="Q659" s="196">
        <f>Q660+Q662</f>
        <v>35</v>
      </c>
      <c r="R659" s="196">
        <f>R660+R662</f>
        <v>50</v>
      </c>
      <c r="S659" s="196">
        <f>S660+S662</f>
        <v>50</v>
      </c>
    </row>
    <row r="660" spans="1:19" ht="30.75" customHeight="1" hidden="1">
      <c r="A660" s="95"/>
      <c r="B660" s="94"/>
      <c r="C660" s="99"/>
      <c r="D660" s="97"/>
      <c r="E660" s="415">
        <v>5225700</v>
      </c>
      <c r="F660" s="415"/>
      <c r="G660" s="85">
        <v>612</v>
      </c>
      <c r="H660" s="397" t="s">
        <v>562</v>
      </c>
      <c r="I660" s="398">
        <v>27</v>
      </c>
      <c r="J660" s="351">
        <v>10</v>
      </c>
      <c r="K660" s="351">
        <v>6</v>
      </c>
      <c r="L660" s="352" t="s">
        <v>533</v>
      </c>
      <c r="M660" s="353" t="s">
        <v>343</v>
      </c>
      <c r="N660" s="353" t="s">
        <v>357</v>
      </c>
      <c r="O660" s="353" t="s">
        <v>561</v>
      </c>
      <c r="P660" s="376"/>
      <c r="Q660" s="354">
        <f>Q661</f>
        <v>0</v>
      </c>
      <c r="R660" s="354">
        <f>R661</f>
        <v>0</v>
      </c>
      <c r="S660" s="354">
        <f>S661</f>
        <v>0</v>
      </c>
    </row>
    <row r="661" spans="1:19" ht="21.75" customHeight="1" hidden="1">
      <c r="A661" s="95"/>
      <c r="B661" s="94"/>
      <c r="C661" s="99"/>
      <c r="D661" s="97"/>
      <c r="E661" s="100"/>
      <c r="F661" s="100"/>
      <c r="G661" s="85"/>
      <c r="H661" s="399" t="s">
        <v>306</v>
      </c>
      <c r="I661" s="398">
        <v>27</v>
      </c>
      <c r="J661" s="351">
        <v>10</v>
      </c>
      <c r="K661" s="351">
        <v>6</v>
      </c>
      <c r="L661" s="352" t="s">
        <v>533</v>
      </c>
      <c r="M661" s="353" t="s">
        <v>343</v>
      </c>
      <c r="N661" s="353" t="s">
        <v>357</v>
      </c>
      <c r="O661" s="353" t="s">
        <v>561</v>
      </c>
      <c r="P661" s="398">
        <v>630</v>
      </c>
      <c r="Q661" s="400">
        <f>'приложение 6'!Q382</f>
        <v>0</v>
      </c>
      <c r="R661" s="400">
        <f>'приложение 6'!R382</f>
        <v>0</v>
      </c>
      <c r="S661" s="400">
        <f>'приложение 6'!S382</f>
        <v>0</v>
      </c>
    </row>
    <row r="662" spans="1:19" ht="21.75" customHeight="1">
      <c r="A662" s="95"/>
      <c r="B662" s="94"/>
      <c r="C662" s="99"/>
      <c r="D662" s="103"/>
      <c r="E662" s="100"/>
      <c r="F662" s="100"/>
      <c r="G662" s="85"/>
      <c r="H662" s="4" t="s">
        <v>596</v>
      </c>
      <c r="I662" s="9">
        <v>27</v>
      </c>
      <c r="J662" s="15">
        <v>10</v>
      </c>
      <c r="K662" s="15">
        <v>6</v>
      </c>
      <c r="L662" s="91" t="s">
        <v>533</v>
      </c>
      <c r="M662" s="92" t="s">
        <v>343</v>
      </c>
      <c r="N662" s="92" t="s">
        <v>357</v>
      </c>
      <c r="O662" s="92" t="s">
        <v>57</v>
      </c>
      <c r="P662" s="5"/>
      <c r="Q662" s="196">
        <f>Q663</f>
        <v>35</v>
      </c>
      <c r="R662" s="196">
        <f>R663</f>
        <v>50</v>
      </c>
      <c r="S662" s="196">
        <f>S663</f>
        <v>50</v>
      </c>
    </row>
    <row r="663" spans="1:19" ht="21.75" customHeight="1">
      <c r="A663" s="95"/>
      <c r="B663" s="94"/>
      <c r="C663" s="99"/>
      <c r="D663" s="103"/>
      <c r="E663" s="100"/>
      <c r="F663" s="100"/>
      <c r="G663" s="85"/>
      <c r="H663" s="187" t="s">
        <v>444</v>
      </c>
      <c r="I663" s="22">
        <v>27</v>
      </c>
      <c r="J663" s="321">
        <v>10</v>
      </c>
      <c r="K663" s="15">
        <v>6</v>
      </c>
      <c r="L663" s="91" t="s">
        <v>533</v>
      </c>
      <c r="M663" s="92" t="s">
        <v>343</v>
      </c>
      <c r="N663" s="92" t="s">
        <v>357</v>
      </c>
      <c r="O663" s="92" t="s">
        <v>57</v>
      </c>
      <c r="P663" s="5">
        <v>240</v>
      </c>
      <c r="Q663" s="196">
        <f>'приложение 6'!Q384</f>
        <v>35</v>
      </c>
      <c r="R663" s="196">
        <f>'приложение 6'!R384</f>
        <v>50</v>
      </c>
      <c r="S663" s="196">
        <f>'приложение 6'!S384</f>
        <v>50</v>
      </c>
    </row>
    <row r="664" spans="1:19" ht="21.75" customHeight="1">
      <c r="A664" s="95"/>
      <c r="B664" s="94"/>
      <c r="C664" s="99"/>
      <c r="D664" s="103"/>
      <c r="E664" s="100"/>
      <c r="F664" s="100"/>
      <c r="G664" s="85"/>
      <c r="H664" s="17" t="str">
        <f>'приложение 6'!H385</f>
        <v>Муниципальная программа "Поддержка социально ориентированных некоммерческих организаций в Белозерском муниципальном районе" на 2022-2025 годы</v>
      </c>
      <c r="I664" s="395">
        <f>'приложение 6'!I385</f>
        <v>27</v>
      </c>
      <c r="J664" s="396">
        <f>'приложение 6'!J385</f>
        <v>10</v>
      </c>
      <c r="K664" s="15">
        <f>'приложение 6'!K385</f>
        <v>6</v>
      </c>
      <c r="L664" s="91" t="str">
        <f>'приложение 6'!L385</f>
        <v>52</v>
      </c>
      <c r="M664" s="92" t="str">
        <f>'приложение 6'!M385</f>
        <v>0</v>
      </c>
      <c r="N664" s="92" t="str">
        <f>'приложение 6'!N385</f>
        <v>00</v>
      </c>
      <c r="O664" s="92" t="str">
        <f>'приложение 6'!O385</f>
        <v>00000</v>
      </c>
      <c r="P664" s="5" t="s">
        <v>389</v>
      </c>
      <c r="Q664" s="196">
        <f>'приложение 6'!Q385</f>
        <v>45</v>
      </c>
      <c r="R664" s="196">
        <f>'приложение 6'!R385</f>
        <v>45</v>
      </c>
      <c r="S664" s="196">
        <f>'приложение 6'!S385</f>
        <v>45</v>
      </c>
    </row>
    <row r="665" spans="1:19" ht="21.75" customHeight="1">
      <c r="A665" s="95"/>
      <c r="B665" s="94"/>
      <c r="C665" s="99"/>
      <c r="D665" s="103"/>
      <c r="E665" s="100"/>
      <c r="F665" s="100"/>
      <c r="G665" s="85"/>
      <c r="H665" s="17" t="str">
        <f>'приложение 6'!H386</f>
        <v>Основное мероприятие "Предоставление финансовой и имущественной поддержки социально ориентированным некоммерческим организациям"</v>
      </c>
      <c r="I665" s="395">
        <f>'приложение 6'!I386</f>
        <v>27</v>
      </c>
      <c r="J665" s="396">
        <f>'приложение 6'!J386</f>
        <v>10</v>
      </c>
      <c r="K665" s="15">
        <f>'приложение 6'!K386</f>
        <v>6</v>
      </c>
      <c r="L665" s="91" t="str">
        <f>'приложение 6'!L386</f>
        <v>52</v>
      </c>
      <c r="M665" s="92" t="str">
        <f>'приложение 6'!M386</f>
        <v>0</v>
      </c>
      <c r="N665" s="92" t="str">
        <f>'приложение 6'!N386</f>
        <v>01</v>
      </c>
      <c r="O665" s="92" t="str">
        <f>'приложение 6'!O386</f>
        <v>00000</v>
      </c>
      <c r="P665" s="5" t="s">
        <v>389</v>
      </c>
      <c r="Q665" s="196">
        <f>'приложение 6'!Q386</f>
        <v>45</v>
      </c>
      <c r="R665" s="196">
        <f>'приложение 6'!R386</f>
        <v>45</v>
      </c>
      <c r="S665" s="196">
        <f>'приложение 6'!S386</f>
        <v>45</v>
      </c>
    </row>
    <row r="666" spans="1:19" ht="21.75" customHeight="1">
      <c r="A666" s="95"/>
      <c r="B666" s="94"/>
      <c r="C666" s="99"/>
      <c r="D666" s="103"/>
      <c r="E666" s="100"/>
      <c r="F666" s="100"/>
      <c r="G666" s="85"/>
      <c r="H666" s="17" t="str">
        <f>'приложение 6'!H387</f>
        <v>Муниципальная поддержка социально ориентированных некоммерческих организаций</v>
      </c>
      <c r="I666" s="395">
        <f>'приложение 6'!I387</f>
        <v>27</v>
      </c>
      <c r="J666" s="396">
        <f>'приложение 6'!J387</f>
        <v>10</v>
      </c>
      <c r="K666" s="15">
        <f>'приложение 6'!K387</f>
        <v>6</v>
      </c>
      <c r="L666" s="91" t="str">
        <f>'приложение 6'!L387</f>
        <v>52</v>
      </c>
      <c r="M666" s="92" t="str">
        <f>'приложение 6'!M387</f>
        <v>0</v>
      </c>
      <c r="N666" s="92" t="str">
        <f>'приложение 6'!N387</f>
        <v>01</v>
      </c>
      <c r="O666" s="92" t="str">
        <f>'приложение 6'!O387</f>
        <v>62050</v>
      </c>
      <c r="P666" s="5" t="s">
        <v>389</v>
      </c>
      <c r="Q666" s="196">
        <f>'приложение 6'!Q387</f>
        <v>45</v>
      </c>
      <c r="R666" s="196">
        <f>'приложение 6'!R387</f>
        <v>45</v>
      </c>
      <c r="S666" s="196">
        <f>'приложение 6'!S387</f>
        <v>45</v>
      </c>
    </row>
    <row r="667" spans="1:19" ht="21.75" customHeight="1">
      <c r="A667" s="95"/>
      <c r="B667" s="94"/>
      <c r="C667" s="99"/>
      <c r="D667" s="103"/>
      <c r="E667" s="100"/>
      <c r="F667" s="100"/>
      <c r="G667" s="85"/>
      <c r="H667" s="17" t="str">
        <f>'приложение 6'!H388</f>
        <v>Субсидии некоммерческим организациям (за исключением государственных (муниципальных) учреждений)</v>
      </c>
      <c r="I667" s="395">
        <f>'приложение 6'!I388</f>
        <v>27</v>
      </c>
      <c r="J667" s="396">
        <f>'приложение 6'!J388</f>
        <v>10</v>
      </c>
      <c r="K667" s="15">
        <f>'приложение 6'!K388</f>
        <v>6</v>
      </c>
      <c r="L667" s="91" t="str">
        <f>'приложение 6'!L388</f>
        <v>52</v>
      </c>
      <c r="M667" s="92" t="str">
        <f>'приложение 6'!M388</f>
        <v>0</v>
      </c>
      <c r="N667" s="92" t="str">
        <f>'приложение 6'!N388</f>
        <v>01</v>
      </c>
      <c r="O667" s="92" t="str">
        <f>'приложение 6'!O388</f>
        <v>62050</v>
      </c>
      <c r="P667" s="5">
        <f>'приложение 6'!P388</f>
        <v>630</v>
      </c>
      <c r="Q667" s="196">
        <f>'приложение 6'!Q388</f>
        <v>45</v>
      </c>
      <c r="R667" s="196">
        <f>'приложение 6'!R388</f>
        <v>45</v>
      </c>
      <c r="S667" s="196">
        <f>'приложение 6'!S388</f>
        <v>45</v>
      </c>
    </row>
    <row r="668" spans="1:19" s="170" customFormat="1" ht="18.75" customHeight="1">
      <c r="A668" s="135"/>
      <c r="B668" s="136"/>
      <c r="C668" s="146"/>
      <c r="D668" s="137"/>
      <c r="E668" s="138"/>
      <c r="F668" s="138"/>
      <c r="G668" s="148">
        <v>612</v>
      </c>
      <c r="H668" s="142" t="s">
        <v>319</v>
      </c>
      <c r="I668" s="145">
        <v>27</v>
      </c>
      <c r="J668" s="149">
        <v>11</v>
      </c>
      <c r="K668" s="132"/>
      <c r="L668" s="133"/>
      <c r="M668" s="134"/>
      <c r="N668" s="134"/>
      <c r="O668" s="134"/>
      <c r="P668" s="139"/>
      <c r="Q668" s="197">
        <f>Q669</f>
        <v>15788.599999999999</v>
      </c>
      <c r="R668" s="197">
        <f>R669</f>
        <v>11918.3</v>
      </c>
      <c r="S668" s="197">
        <f>S669</f>
        <v>11918.3</v>
      </c>
    </row>
    <row r="669" spans="1:19" s="170" customFormat="1" ht="19.5" customHeight="1">
      <c r="A669" s="135"/>
      <c r="B669" s="136"/>
      <c r="C669" s="135"/>
      <c r="D669" s="416">
        <v>5250000</v>
      </c>
      <c r="E669" s="417"/>
      <c r="F669" s="417"/>
      <c r="G669" s="129">
        <v>530</v>
      </c>
      <c r="H669" s="130" t="s">
        <v>124</v>
      </c>
      <c r="I669" s="131">
        <v>27</v>
      </c>
      <c r="J669" s="132">
        <v>11</v>
      </c>
      <c r="K669" s="132">
        <v>1</v>
      </c>
      <c r="L669" s="133"/>
      <c r="M669" s="134"/>
      <c r="N669" s="134"/>
      <c r="O669" s="134"/>
      <c r="P669" s="131"/>
      <c r="Q669" s="283">
        <f>Q674+Q670+Q692</f>
        <v>15788.599999999999</v>
      </c>
      <c r="R669" s="283">
        <f>R674</f>
        <v>11918.3</v>
      </c>
      <c r="S669" s="283">
        <f>S674</f>
        <v>11918.3</v>
      </c>
    </row>
    <row r="670" spans="1:19" s="170" customFormat="1" ht="39.75" customHeight="1" hidden="1">
      <c r="A670" s="135"/>
      <c r="B670" s="136"/>
      <c r="C670" s="135"/>
      <c r="D670" s="143"/>
      <c r="E670" s="318"/>
      <c r="F670" s="318"/>
      <c r="G670" s="129"/>
      <c r="H670" s="10" t="s">
        <v>823</v>
      </c>
      <c r="I670" s="9">
        <v>27</v>
      </c>
      <c r="J670" s="15">
        <v>11</v>
      </c>
      <c r="K670" s="15">
        <v>1</v>
      </c>
      <c r="L670" s="91" t="s">
        <v>432</v>
      </c>
      <c r="M670" s="92" t="s">
        <v>343</v>
      </c>
      <c r="N670" s="92" t="s">
        <v>353</v>
      </c>
      <c r="O670" s="92" t="s">
        <v>388</v>
      </c>
      <c r="P670" s="9"/>
      <c r="Q670" s="194">
        <f>Q671</f>
        <v>0</v>
      </c>
      <c r="R670" s="194">
        <f aca="true" t="shared" si="55" ref="R670:S672">R671</f>
        <v>0</v>
      </c>
      <c r="S670" s="194">
        <f t="shared" si="55"/>
        <v>0</v>
      </c>
    </row>
    <row r="671" spans="1:19" s="170" customFormat="1" ht="34.5" customHeight="1" hidden="1">
      <c r="A671" s="135"/>
      <c r="B671" s="136"/>
      <c r="C671" s="135"/>
      <c r="D671" s="143"/>
      <c r="E671" s="318"/>
      <c r="F671" s="318"/>
      <c r="G671" s="129"/>
      <c r="H671" s="10" t="s">
        <v>430</v>
      </c>
      <c r="I671" s="9">
        <v>27</v>
      </c>
      <c r="J671" s="15">
        <v>11</v>
      </c>
      <c r="K671" s="15">
        <v>1</v>
      </c>
      <c r="L671" s="91" t="s">
        <v>432</v>
      </c>
      <c r="M671" s="92" t="s">
        <v>343</v>
      </c>
      <c r="N671" s="92" t="s">
        <v>357</v>
      </c>
      <c r="O671" s="92" t="s">
        <v>388</v>
      </c>
      <c r="P671" s="9"/>
      <c r="Q671" s="194">
        <f>Q672</f>
        <v>0</v>
      </c>
      <c r="R671" s="194">
        <f t="shared" si="55"/>
        <v>0</v>
      </c>
      <c r="S671" s="194">
        <f t="shared" si="55"/>
        <v>0</v>
      </c>
    </row>
    <row r="672" spans="1:19" s="170" customFormat="1" ht="19.5" customHeight="1" hidden="1">
      <c r="A672" s="135"/>
      <c r="B672" s="136"/>
      <c r="C672" s="135"/>
      <c r="D672" s="143"/>
      <c r="E672" s="318"/>
      <c r="F672" s="318"/>
      <c r="G672" s="129"/>
      <c r="H672" s="10" t="s">
        <v>72</v>
      </c>
      <c r="I672" s="9">
        <v>27</v>
      </c>
      <c r="J672" s="15">
        <v>11</v>
      </c>
      <c r="K672" s="15">
        <v>1</v>
      </c>
      <c r="L672" s="91" t="s">
        <v>432</v>
      </c>
      <c r="M672" s="92" t="s">
        <v>343</v>
      </c>
      <c r="N672" s="92" t="s">
        <v>357</v>
      </c>
      <c r="O672" s="92" t="s">
        <v>71</v>
      </c>
      <c r="P672" s="9"/>
      <c r="Q672" s="194">
        <f>Q673</f>
        <v>0</v>
      </c>
      <c r="R672" s="194">
        <f t="shared" si="55"/>
        <v>0</v>
      </c>
      <c r="S672" s="194">
        <f t="shared" si="55"/>
        <v>0</v>
      </c>
    </row>
    <row r="673" spans="1:19" s="170" customFormat="1" ht="19.5" customHeight="1" hidden="1">
      <c r="A673" s="135"/>
      <c r="B673" s="136"/>
      <c r="C673" s="135"/>
      <c r="D673" s="143"/>
      <c r="E673" s="318"/>
      <c r="F673" s="318"/>
      <c r="G673" s="129"/>
      <c r="H673" s="10" t="s">
        <v>446</v>
      </c>
      <c r="I673" s="9">
        <v>27</v>
      </c>
      <c r="J673" s="15">
        <v>11</v>
      </c>
      <c r="K673" s="15">
        <v>1</v>
      </c>
      <c r="L673" s="91" t="s">
        <v>432</v>
      </c>
      <c r="M673" s="92" t="s">
        <v>343</v>
      </c>
      <c r="N673" s="92" t="s">
        <v>357</v>
      </c>
      <c r="O673" s="92" t="s">
        <v>71</v>
      </c>
      <c r="P673" s="9">
        <v>610</v>
      </c>
      <c r="Q673" s="194">
        <f>'приложение 6'!Q394</f>
        <v>0</v>
      </c>
      <c r="R673" s="194">
        <v>0</v>
      </c>
      <c r="S673" s="194">
        <v>0</v>
      </c>
    </row>
    <row r="674" spans="1:19" ht="34.5" customHeight="1">
      <c r="A674" s="95"/>
      <c r="B674" s="94"/>
      <c r="C674" s="99"/>
      <c r="D674" s="97"/>
      <c r="E674" s="109"/>
      <c r="F674" s="109"/>
      <c r="G674" s="101"/>
      <c r="H674" s="4" t="s">
        <v>426</v>
      </c>
      <c r="I674" s="5">
        <v>27</v>
      </c>
      <c r="J674" s="6">
        <v>11</v>
      </c>
      <c r="K674" s="15">
        <v>1</v>
      </c>
      <c r="L674" s="91" t="s">
        <v>427</v>
      </c>
      <c r="M674" s="92" t="s">
        <v>343</v>
      </c>
      <c r="N674" s="92" t="s">
        <v>353</v>
      </c>
      <c r="O674" s="92" t="s">
        <v>388</v>
      </c>
      <c r="P674" s="5"/>
      <c r="Q674" s="194">
        <f>Q678+Q675+Q683</f>
        <v>15778.599999999999</v>
      </c>
      <c r="R674" s="194">
        <f>R678+R675+R683</f>
        <v>11918.3</v>
      </c>
      <c r="S674" s="194">
        <f>S678+S675+S683</f>
        <v>11918.3</v>
      </c>
    </row>
    <row r="675" spans="1:19" ht="34.5" customHeight="1">
      <c r="A675" s="95"/>
      <c r="B675" s="94"/>
      <c r="C675" s="99"/>
      <c r="D675" s="97"/>
      <c r="E675" s="109"/>
      <c r="F675" s="109"/>
      <c r="G675" s="85"/>
      <c r="H675" s="10" t="s">
        <v>589</v>
      </c>
      <c r="I675" s="9">
        <v>27</v>
      </c>
      <c r="J675" s="15">
        <v>11</v>
      </c>
      <c r="K675" s="15">
        <v>1</v>
      </c>
      <c r="L675" s="117" t="s">
        <v>427</v>
      </c>
      <c r="M675" s="118" t="s">
        <v>343</v>
      </c>
      <c r="N675" s="118" t="s">
        <v>344</v>
      </c>
      <c r="O675" s="118" t="s">
        <v>388</v>
      </c>
      <c r="P675" s="9"/>
      <c r="Q675" s="194">
        <f aca="true" t="shared" si="56" ref="Q675:S676">Q676</f>
        <v>100</v>
      </c>
      <c r="R675" s="194">
        <f t="shared" si="56"/>
        <v>100</v>
      </c>
      <c r="S675" s="194">
        <f t="shared" si="56"/>
        <v>100</v>
      </c>
    </row>
    <row r="676" spans="1:19" ht="26.25" customHeight="1">
      <c r="A676" s="95"/>
      <c r="B676" s="94"/>
      <c r="C676" s="99"/>
      <c r="D676" s="97"/>
      <c r="E676" s="109"/>
      <c r="F676" s="109"/>
      <c r="G676" s="85"/>
      <c r="H676" s="10" t="s">
        <v>72</v>
      </c>
      <c r="I676" s="9">
        <v>27</v>
      </c>
      <c r="J676" s="15">
        <v>11</v>
      </c>
      <c r="K676" s="15">
        <v>1</v>
      </c>
      <c r="L676" s="117" t="s">
        <v>427</v>
      </c>
      <c r="M676" s="118" t="s">
        <v>343</v>
      </c>
      <c r="N676" s="118" t="s">
        <v>344</v>
      </c>
      <c r="O676" s="118" t="s">
        <v>71</v>
      </c>
      <c r="P676" s="9"/>
      <c r="Q676" s="194">
        <f t="shared" si="56"/>
        <v>100</v>
      </c>
      <c r="R676" s="194">
        <f t="shared" si="56"/>
        <v>100</v>
      </c>
      <c r="S676" s="194">
        <f t="shared" si="56"/>
        <v>100</v>
      </c>
    </row>
    <row r="677" spans="1:19" ht="27.75" customHeight="1">
      <c r="A677" s="95"/>
      <c r="B677" s="94"/>
      <c r="C677" s="99"/>
      <c r="D677" s="97"/>
      <c r="E677" s="109"/>
      <c r="F677" s="109"/>
      <c r="G677" s="85"/>
      <c r="H677" s="10" t="s">
        <v>446</v>
      </c>
      <c r="I677" s="9">
        <v>27</v>
      </c>
      <c r="J677" s="15">
        <v>11</v>
      </c>
      <c r="K677" s="15">
        <v>1</v>
      </c>
      <c r="L677" s="117" t="s">
        <v>427</v>
      </c>
      <c r="M677" s="118" t="s">
        <v>343</v>
      </c>
      <c r="N677" s="118" t="s">
        <v>344</v>
      </c>
      <c r="O677" s="118" t="s">
        <v>71</v>
      </c>
      <c r="P677" s="9">
        <v>610</v>
      </c>
      <c r="Q677" s="194">
        <f>'приложение 6'!Q398</f>
        <v>100</v>
      </c>
      <c r="R677" s="194">
        <f>'приложение 6'!R398</f>
        <v>100</v>
      </c>
      <c r="S677" s="194">
        <f>'приложение 6'!S398</f>
        <v>100</v>
      </c>
    </row>
    <row r="678" spans="1:19" ht="24.75" customHeight="1">
      <c r="A678" s="95"/>
      <c r="B678" s="94"/>
      <c r="C678" s="99"/>
      <c r="D678" s="97"/>
      <c r="E678" s="109"/>
      <c r="F678" s="109"/>
      <c r="G678" s="85"/>
      <c r="H678" s="10" t="s">
        <v>73</v>
      </c>
      <c r="I678" s="9">
        <v>27</v>
      </c>
      <c r="J678" s="15">
        <v>11</v>
      </c>
      <c r="K678" s="15">
        <v>1</v>
      </c>
      <c r="L678" s="117" t="s">
        <v>427</v>
      </c>
      <c r="M678" s="118" t="s">
        <v>343</v>
      </c>
      <c r="N678" s="118" t="s">
        <v>361</v>
      </c>
      <c r="O678" s="118" t="s">
        <v>388</v>
      </c>
      <c r="P678" s="9"/>
      <c r="Q678" s="194">
        <f>Q679+Q681</f>
        <v>11052.8</v>
      </c>
      <c r="R678" s="194">
        <f>R679+R681</f>
        <v>11818.3</v>
      </c>
      <c r="S678" s="194">
        <f>S679+S681</f>
        <v>11818.3</v>
      </c>
    </row>
    <row r="679" spans="1:19" ht="22.5" customHeight="1">
      <c r="A679" s="95"/>
      <c r="B679" s="94"/>
      <c r="C679" s="99"/>
      <c r="D679" s="97"/>
      <c r="E679" s="109"/>
      <c r="F679" s="109"/>
      <c r="G679" s="85"/>
      <c r="H679" s="10" t="s">
        <v>72</v>
      </c>
      <c r="I679" s="9">
        <v>27</v>
      </c>
      <c r="J679" s="15">
        <v>11</v>
      </c>
      <c r="K679" s="15">
        <v>1</v>
      </c>
      <c r="L679" s="117" t="s">
        <v>427</v>
      </c>
      <c r="M679" s="118" t="s">
        <v>343</v>
      </c>
      <c r="N679" s="118" t="s">
        <v>361</v>
      </c>
      <c r="O679" s="118" t="s">
        <v>71</v>
      </c>
      <c r="P679" s="9"/>
      <c r="Q679" s="194">
        <f>Q680</f>
        <v>9049</v>
      </c>
      <c r="R679" s="194">
        <f>R680</f>
        <v>9814.5</v>
      </c>
      <c r="S679" s="194">
        <f>S680</f>
        <v>9814.5</v>
      </c>
    </row>
    <row r="680" spans="1:19" ht="22.5" customHeight="1">
      <c r="A680" s="95"/>
      <c r="B680" s="94"/>
      <c r="C680" s="99"/>
      <c r="D680" s="97"/>
      <c r="E680" s="109"/>
      <c r="F680" s="109"/>
      <c r="G680" s="85"/>
      <c r="H680" s="10" t="s">
        <v>446</v>
      </c>
      <c r="I680" s="9">
        <v>27</v>
      </c>
      <c r="J680" s="15">
        <v>11</v>
      </c>
      <c r="K680" s="15">
        <v>1</v>
      </c>
      <c r="L680" s="117" t="s">
        <v>427</v>
      </c>
      <c r="M680" s="118" t="s">
        <v>343</v>
      </c>
      <c r="N680" s="118" t="s">
        <v>361</v>
      </c>
      <c r="O680" s="118" t="s">
        <v>71</v>
      </c>
      <c r="P680" s="9">
        <v>610</v>
      </c>
      <c r="Q680" s="194">
        <f>'приложение 6'!Q401</f>
        <v>9049</v>
      </c>
      <c r="R680" s="194">
        <f>'приложение 6'!R401</f>
        <v>9814.5</v>
      </c>
      <c r="S680" s="194">
        <f>'приложение 6'!S401</f>
        <v>9814.5</v>
      </c>
    </row>
    <row r="681" spans="1:19" ht="37.5" customHeight="1">
      <c r="A681" s="95"/>
      <c r="B681" s="94"/>
      <c r="C681" s="99"/>
      <c r="D681" s="97"/>
      <c r="E681" s="109"/>
      <c r="F681" s="109"/>
      <c r="G681" s="85"/>
      <c r="H681" s="10" t="s">
        <v>569</v>
      </c>
      <c r="I681" s="9">
        <v>27</v>
      </c>
      <c r="J681" s="15">
        <v>11</v>
      </c>
      <c r="K681" s="15">
        <v>1</v>
      </c>
      <c r="L681" s="117" t="s">
        <v>427</v>
      </c>
      <c r="M681" s="118" t="s">
        <v>343</v>
      </c>
      <c r="N681" s="118" t="s">
        <v>361</v>
      </c>
      <c r="O681" s="118" t="s">
        <v>568</v>
      </c>
      <c r="P681" s="9"/>
      <c r="Q681" s="194">
        <f>Q682</f>
        <v>2003.8</v>
      </c>
      <c r="R681" s="194">
        <f>R682</f>
        <v>2003.8</v>
      </c>
      <c r="S681" s="194">
        <f>S682</f>
        <v>2003.8</v>
      </c>
    </row>
    <row r="682" spans="1:19" ht="27" customHeight="1">
      <c r="A682" s="95"/>
      <c r="B682" s="94"/>
      <c r="C682" s="99"/>
      <c r="D682" s="97"/>
      <c r="E682" s="109"/>
      <c r="F682" s="109"/>
      <c r="G682" s="85"/>
      <c r="H682" s="10" t="s">
        <v>446</v>
      </c>
      <c r="I682" s="9">
        <v>27</v>
      </c>
      <c r="J682" s="15">
        <v>11</v>
      </c>
      <c r="K682" s="15">
        <v>1</v>
      </c>
      <c r="L682" s="117" t="s">
        <v>427</v>
      </c>
      <c r="M682" s="118" t="s">
        <v>343</v>
      </c>
      <c r="N682" s="118" t="s">
        <v>361</v>
      </c>
      <c r="O682" s="118" t="s">
        <v>568</v>
      </c>
      <c r="P682" s="9">
        <v>610</v>
      </c>
      <c r="Q682" s="194">
        <f>'приложение 6'!Q403</f>
        <v>2003.8</v>
      </c>
      <c r="R682" s="194">
        <f>'приложение 6'!R403</f>
        <v>2003.8</v>
      </c>
      <c r="S682" s="194">
        <f>'приложение 6'!S403</f>
        <v>2003.8</v>
      </c>
    </row>
    <row r="683" spans="1:19" ht="36" customHeight="1">
      <c r="A683" s="95"/>
      <c r="B683" s="94"/>
      <c r="C683" s="99"/>
      <c r="D683" s="97"/>
      <c r="E683" s="109"/>
      <c r="F683" s="109"/>
      <c r="G683" s="85"/>
      <c r="H683" s="10" t="s">
        <v>759</v>
      </c>
      <c r="I683" s="9">
        <v>27</v>
      </c>
      <c r="J683" s="15">
        <v>11</v>
      </c>
      <c r="K683" s="15">
        <v>1</v>
      </c>
      <c r="L683" s="117" t="s">
        <v>427</v>
      </c>
      <c r="M683" s="118" t="s">
        <v>343</v>
      </c>
      <c r="N683" s="118" t="s">
        <v>362</v>
      </c>
      <c r="O683" s="118" t="s">
        <v>388</v>
      </c>
      <c r="P683" s="9"/>
      <c r="Q683" s="194">
        <f>Q686+Q690+Q684+Q688</f>
        <v>4625.8</v>
      </c>
      <c r="R683" s="194">
        <f>R686+R690</f>
        <v>0</v>
      </c>
      <c r="S683" s="194">
        <f>S686+S690</f>
        <v>0</v>
      </c>
    </row>
    <row r="684" spans="1:19" ht="36" customHeight="1">
      <c r="A684" s="95"/>
      <c r="B684" s="94"/>
      <c r="C684" s="99"/>
      <c r="D684" s="97"/>
      <c r="E684" s="109"/>
      <c r="F684" s="109"/>
      <c r="G684" s="85"/>
      <c r="H684" s="10" t="str">
        <f>'приложение 6'!H405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84" s="9">
        <f>'приложение 6'!I405</f>
        <v>27</v>
      </c>
      <c r="J684" s="15">
        <f>'приложение 6'!J405</f>
        <v>11</v>
      </c>
      <c r="K684" s="15">
        <f>'приложение 6'!K405</f>
        <v>1</v>
      </c>
      <c r="L684" s="117" t="str">
        <f>'приложение 6'!L405</f>
        <v>29</v>
      </c>
      <c r="M684" s="118" t="str">
        <f>'приложение 6'!M405</f>
        <v>0</v>
      </c>
      <c r="N684" s="118" t="str">
        <f>'приложение 6'!N405</f>
        <v>03</v>
      </c>
      <c r="O684" s="118" t="str">
        <f>'приложение 6'!O405</f>
        <v>23280</v>
      </c>
      <c r="P684" s="9" t="s">
        <v>389</v>
      </c>
      <c r="Q684" s="194">
        <f>'приложение 6'!Q405</f>
        <v>100</v>
      </c>
      <c r="R684" s="194">
        <f>'приложение 6'!R405</f>
        <v>0</v>
      </c>
      <c r="S684" s="194">
        <f>'приложение 6'!S405</f>
        <v>0</v>
      </c>
    </row>
    <row r="685" spans="1:19" ht="36" customHeight="1">
      <c r="A685" s="95"/>
      <c r="B685" s="94"/>
      <c r="C685" s="99"/>
      <c r="D685" s="97"/>
      <c r="E685" s="109"/>
      <c r="F685" s="109"/>
      <c r="G685" s="85"/>
      <c r="H685" s="10" t="str">
        <f>'приложение 6'!H406</f>
        <v>Субсидии бюджетным учреждениям</v>
      </c>
      <c r="I685" s="9">
        <f>'приложение 6'!I406</f>
        <v>27</v>
      </c>
      <c r="J685" s="15">
        <f>'приложение 6'!J406</f>
        <v>11</v>
      </c>
      <c r="K685" s="15">
        <f>'приложение 6'!K406</f>
        <v>1</v>
      </c>
      <c r="L685" s="117" t="str">
        <f>'приложение 6'!L406</f>
        <v>29</v>
      </c>
      <c r="M685" s="118" t="str">
        <f>'приложение 6'!M406</f>
        <v>0</v>
      </c>
      <c r="N685" s="118" t="str">
        <f>'приложение 6'!N406</f>
        <v>03</v>
      </c>
      <c r="O685" s="118" t="str">
        <f>'приложение 6'!O406</f>
        <v>23280</v>
      </c>
      <c r="P685" s="9">
        <f>'приложение 6'!P406</f>
        <v>610</v>
      </c>
      <c r="Q685" s="194">
        <f>'приложение 6'!Q406</f>
        <v>100</v>
      </c>
      <c r="R685" s="194">
        <f>'приложение 6'!R406</f>
        <v>0</v>
      </c>
      <c r="S685" s="194">
        <f>'приложение 6'!S406</f>
        <v>0</v>
      </c>
    </row>
    <row r="686" spans="1:19" ht="33.75" customHeight="1">
      <c r="A686" s="95"/>
      <c r="B686" s="94"/>
      <c r="C686" s="99"/>
      <c r="D686" s="97"/>
      <c r="E686" s="109"/>
      <c r="F686" s="109"/>
      <c r="G686" s="85"/>
      <c r="H686" s="10" t="s">
        <v>594</v>
      </c>
      <c r="I686" s="9">
        <v>27</v>
      </c>
      <c r="J686" s="15">
        <v>11</v>
      </c>
      <c r="K686" s="15">
        <v>1</v>
      </c>
      <c r="L686" s="117" t="s">
        <v>427</v>
      </c>
      <c r="M686" s="118" t="s">
        <v>343</v>
      </c>
      <c r="N686" s="118" t="s">
        <v>362</v>
      </c>
      <c r="O686" s="118" t="s">
        <v>409</v>
      </c>
      <c r="P686" s="9"/>
      <c r="Q686" s="194">
        <f>Q687</f>
        <v>333.3</v>
      </c>
      <c r="R686" s="194">
        <f>R687</f>
        <v>0</v>
      </c>
      <c r="S686" s="194">
        <f>S687</f>
        <v>0</v>
      </c>
    </row>
    <row r="687" spans="1:19" ht="27" customHeight="1">
      <c r="A687" s="95"/>
      <c r="B687" s="94"/>
      <c r="C687" s="99"/>
      <c r="D687" s="97"/>
      <c r="E687" s="109"/>
      <c r="F687" s="109"/>
      <c r="G687" s="85"/>
      <c r="H687" s="10" t="s">
        <v>446</v>
      </c>
      <c r="I687" s="9">
        <v>27</v>
      </c>
      <c r="J687" s="15">
        <v>11</v>
      </c>
      <c r="K687" s="15">
        <v>1</v>
      </c>
      <c r="L687" s="117" t="s">
        <v>427</v>
      </c>
      <c r="M687" s="118" t="s">
        <v>343</v>
      </c>
      <c r="N687" s="118" t="s">
        <v>362</v>
      </c>
      <c r="O687" s="118" t="s">
        <v>409</v>
      </c>
      <c r="P687" s="9">
        <v>610</v>
      </c>
      <c r="Q687" s="194">
        <f>'приложение 6'!Q408</f>
        <v>333.3</v>
      </c>
      <c r="R687" s="194">
        <v>0</v>
      </c>
      <c r="S687" s="194">
        <v>0</v>
      </c>
    </row>
    <row r="688" spans="1:19" ht="27" customHeight="1">
      <c r="A688" s="95"/>
      <c r="B688" s="94"/>
      <c r="C688" s="99"/>
      <c r="D688" s="97"/>
      <c r="E688" s="109"/>
      <c r="F688" s="109"/>
      <c r="G688" s="85"/>
      <c r="H688" s="10" t="str">
        <f>'приложение 6'!H409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88" s="9">
        <f>'приложение 6'!I409</f>
        <v>27</v>
      </c>
      <c r="J688" s="15">
        <f>'приложение 6'!J409</f>
        <v>11</v>
      </c>
      <c r="K688" s="15">
        <f>'приложение 6'!K409</f>
        <v>1</v>
      </c>
      <c r="L688" s="117" t="str">
        <f>'приложение 6'!L409</f>
        <v>29</v>
      </c>
      <c r="M688" s="118" t="str">
        <f>'приложение 6'!M409</f>
        <v>0</v>
      </c>
      <c r="N688" s="118" t="str">
        <f>'приложение 6'!N409</f>
        <v>03</v>
      </c>
      <c r="O688" s="118" t="str">
        <f>'приложение 6'!O409</f>
        <v>S3280</v>
      </c>
      <c r="P688" s="9" t="s">
        <v>389</v>
      </c>
      <c r="Q688" s="194">
        <f>'приложение 6'!Q409</f>
        <v>765.5</v>
      </c>
      <c r="R688" s="194">
        <f>'приложение 6'!R409</f>
        <v>0</v>
      </c>
      <c r="S688" s="194">
        <f>'приложение 6'!S409</f>
        <v>0</v>
      </c>
    </row>
    <row r="689" spans="1:19" ht="27" customHeight="1">
      <c r="A689" s="95"/>
      <c r="B689" s="94"/>
      <c r="C689" s="99"/>
      <c r="D689" s="97"/>
      <c r="E689" s="109"/>
      <c r="F689" s="109"/>
      <c r="G689" s="85"/>
      <c r="H689" s="10" t="str">
        <f>'приложение 6'!H410</f>
        <v>Субсидии бюджетным учреждениям</v>
      </c>
      <c r="I689" s="9">
        <f>'приложение 6'!I410</f>
        <v>27</v>
      </c>
      <c r="J689" s="15">
        <f>'приложение 6'!J410</f>
        <v>11</v>
      </c>
      <c r="K689" s="15">
        <f>'приложение 6'!K410</f>
        <v>1</v>
      </c>
      <c r="L689" s="117" t="str">
        <f>'приложение 6'!L410</f>
        <v>29</v>
      </c>
      <c r="M689" s="118" t="str">
        <f>'приложение 6'!M410</f>
        <v>0</v>
      </c>
      <c r="N689" s="118" t="str">
        <f>'приложение 6'!N410</f>
        <v>03</v>
      </c>
      <c r="O689" s="118" t="str">
        <f>'приложение 6'!O410</f>
        <v>S3280</v>
      </c>
      <c r="P689" s="9">
        <f>'приложение 6'!P410</f>
        <v>610</v>
      </c>
      <c r="Q689" s="194">
        <f>'приложение 6'!Q410</f>
        <v>765.5</v>
      </c>
      <c r="R689" s="194">
        <f>'приложение 6'!R410</f>
        <v>0</v>
      </c>
      <c r="S689" s="194">
        <f>'приложение 6'!S410</f>
        <v>0</v>
      </c>
    </row>
    <row r="690" spans="1:19" ht="36" customHeight="1">
      <c r="A690" s="95"/>
      <c r="B690" s="94"/>
      <c r="C690" s="99"/>
      <c r="D690" s="97"/>
      <c r="E690" s="109"/>
      <c r="F690" s="109"/>
      <c r="G690" s="85"/>
      <c r="H690" s="10" t="s">
        <v>595</v>
      </c>
      <c r="I690" s="9">
        <v>27</v>
      </c>
      <c r="J690" s="15">
        <v>11</v>
      </c>
      <c r="K690" s="15">
        <v>1</v>
      </c>
      <c r="L690" s="117" t="s">
        <v>427</v>
      </c>
      <c r="M690" s="118" t="s">
        <v>343</v>
      </c>
      <c r="N690" s="118" t="s">
        <v>428</v>
      </c>
      <c r="O690" s="118" t="s">
        <v>576</v>
      </c>
      <c r="P690" s="9"/>
      <c r="Q690" s="194">
        <f>Q691</f>
        <v>3427</v>
      </c>
      <c r="R690" s="194">
        <f>R691</f>
        <v>0</v>
      </c>
      <c r="S690" s="194">
        <f>S691</f>
        <v>0</v>
      </c>
    </row>
    <row r="691" spans="1:19" ht="27" customHeight="1">
      <c r="A691" s="95"/>
      <c r="B691" s="94"/>
      <c r="C691" s="99"/>
      <c r="D691" s="97"/>
      <c r="E691" s="109"/>
      <c r="F691" s="109"/>
      <c r="G691" s="85"/>
      <c r="H691" s="10" t="s">
        <v>446</v>
      </c>
      <c r="I691" s="9">
        <v>27</v>
      </c>
      <c r="J691" s="15">
        <v>11</v>
      </c>
      <c r="K691" s="15">
        <v>1</v>
      </c>
      <c r="L691" s="117" t="s">
        <v>427</v>
      </c>
      <c r="M691" s="118" t="s">
        <v>343</v>
      </c>
      <c r="N691" s="118" t="s">
        <v>428</v>
      </c>
      <c r="O691" s="118" t="s">
        <v>576</v>
      </c>
      <c r="P691" s="9">
        <v>610</v>
      </c>
      <c r="Q691" s="194">
        <f>'приложение 6'!Q412</f>
        <v>3427</v>
      </c>
      <c r="R691" s="194">
        <f>'приложение 6'!R412</f>
        <v>0</v>
      </c>
      <c r="S691" s="194">
        <v>0</v>
      </c>
    </row>
    <row r="692" spans="1:19" ht="27" customHeight="1">
      <c r="A692" s="95"/>
      <c r="B692" s="94"/>
      <c r="C692" s="102"/>
      <c r="D692" s="103"/>
      <c r="E692" s="100"/>
      <c r="F692" s="100"/>
      <c r="G692" s="85"/>
      <c r="H692" s="10" t="str">
        <f>'приложение 6'!H413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692" s="9">
        <f>'приложение 6'!I413</f>
        <v>27</v>
      </c>
      <c r="J692" s="15">
        <f>'приложение 6'!J413</f>
        <v>11</v>
      </c>
      <c r="K692" s="15">
        <f>'приложение 6'!K413</f>
        <v>1</v>
      </c>
      <c r="L692" s="117" t="str">
        <f>'приложение 6'!L413</f>
        <v>35</v>
      </c>
      <c r="M692" s="118" t="str">
        <f>'приложение 6'!M413</f>
        <v>0</v>
      </c>
      <c r="N692" s="118" t="str">
        <f>'приложение 6'!N413</f>
        <v>00</v>
      </c>
      <c r="O692" s="118" t="str">
        <f>'приложение 6'!O413</f>
        <v>00000</v>
      </c>
      <c r="P692" s="9" t="s">
        <v>389</v>
      </c>
      <c r="Q692" s="194">
        <f>'приложение 6'!Q413</f>
        <v>10</v>
      </c>
      <c r="R692" s="196">
        <f>'приложение 6'!R413</f>
        <v>0</v>
      </c>
      <c r="S692" s="196">
        <f>'приложение 6'!S413</f>
        <v>0</v>
      </c>
    </row>
    <row r="693" spans="1:19" ht="27" customHeight="1">
      <c r="A693" s="95"/>
      <c r="B693" s="94"/>
      <c r="C693" s="102"/>
      <c r="D693" s="103"/>
      <c r="E693" s="100"/>
      <c r="F693" s="100"/>
      <c r="G693" s="85"/>
      <c r="H693" s="10" t="str">
        <f>'приложение 6'!H414</f>
        <v>Подпрограмма "Профилактика безнадзорности, правонарушений и преступлений несовершеннолетних"</v>
      </c>
      <c r="I693" s="9">
        <f>'приложение 6'!I414</f>
        <v>27</v>
      </c>
      <c r="J693" s="15">
        <f>'приложение 6'!J414</f>
        <v>11</v>
      </c>
      <c r="K693" s="15">
        <f>'приложение 6'!K414</f>
        <v>1</v>
      </c>
      <c r="L693" s="117" t="str">
        <f>'приложение 6'!L414</f>
        <v>35</v>
      </c>
      <c r="M693" s="118" t="str">
        <f>'приложение 6'!M414</f>
        <v>2</v>
      </c>
      <c r="N693" s="118" t="str">
        <f>'приложение 6'!N414</f>
        <v>00</v>
      </c>
      <c r="O693" s="118" t="str">
        <f>'приложение 6'!O414</f>
        <v>00000</v>
      </c>
      <c r="P693" s="9" t="s">
        <v>389</v>
      </c>
      <c r="Q693" s="194">
        <f>'приложение 6'!Q414</f>
        <v>10</v>
      </c>
      <c r="R693" s="196">
        <f>'приложение 6'!R414</f>
        <v>0</v>
      </c>
      <c r="S693" s="196">
        <f>'приложение 6'!S414</f>
        <v>0</v>
      </c>
    </row>
    <row r="694" spans="1:19" ht="27" customHeight="1">
      <c r="A694" s="95"/>
      <c r="B694" s="94"/>
      <c r="C694" s="102"/>
      <c r="D694" s="103"/>
      <c r="E694" s="100"/>
      <c r="F694" s="100"/>
      <c r="G694" s="85"/>
      <c r="H694" s="10" t="str">
        <f>'приложение 6'!H415</f>
        <v>Основное мероприятие "Обеспечение профилактики правонарушений, в том числе повторных, совершаемых несовершеннолетними"</v>
      </c>
      <c r="I694" s="9">
        <f>'приложение 6'!I415</f>
        <v>27</v>
      </c>
      <c r="J694" s="15">
        <f>'приложение 6'!J415</f>
        <v>11</v>
      </c>
      <c r="K694" s="15">
        <f>'приложение 6'!K415</f>
        <v>1</v>
      </c>
      <c r="L694" s="117" t="str">
        <f>'приложение 6'!L415</f>
        <v>35</v>
      </c>
      <c r="M694" s="118" t="str">
        <f>'приложение 6'!M415</f>
        <v>2</v>
      </c>
      <c r="N694" s="118" t="str">
        <f>'приложение 6'!N415</f>
        <v>01</v>
      </c>
      <c r="O694" s="118" t="str">
        <f>'приложение 6'!O415</f>
        <v>00000</v>
      </c>
      <c r="P694" s="9" t="s">
        <v>389</v>
      </c>
      <c r="Q694" s="194">
        <f>'приложение 6'!Q415</f>
        <v>10</v>
      </c>
      <c r="R694" s="196">
        <f>'приложение 6'!R415</f>
        <v>0</v>
      </c>
      <c r="S694" s="196">
        <f>'приложение 6'!S415</f>
        <v>0</v>
      </c>
    </row>
    <row r="695" spans="1:19" ht="27" customHeight="1">
      <c r="A695" s="95"/>
      <c r="B695" s="94"/>
      <c r="C695" s="102"/>
      <c r="D695" s="103"/>
      <c r="E695" s="100"/>
      <c r="F695" s="100"/>
      <c r="G695" s="85"/>
      <c r="H695" s="10" t="str">
        <f>'приложение 6'!H416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95" s="9">
        <f>'приложение 6'!I416</f>
        <v>27</v>
      </c>
      <c r="J695" s="15">
        <f>'приложение 6'!J416</f>
        <v>11</v>
      </c>
      <c r="K695" s="15">
        <f>'приложение 6'!K416</f>
        <v>1</v>
      </c>
      <c r="L695" s="117" t="str">
        <f>'приложение 6'!L416</f>
        <v>35</v>
      </c>
      <c r="M695" s="118" t="str">
        <f>'приложение 6'!M416</f>
        <v>2</v>
      </c>
      <c r="N695" s="118" t="str">
        <f>'приложение 6'!N416</f>
        <v>01</v>
      </c>
      <c r="O695" s="118" t="str">
        <f>'приложение 6'!O416</f>
        <v>72310</v>
      </c>
      <c r="P695" s="9" t="s">
        <v>389</v>
      </c>
      <c r="Q695" s="194">
        <f>'приложение 6'!Q416</f>
        <v>10</v>
      </c>
      <c r="R695" s="196">
        <f>'приложение 6'!R416</f>
        <v>0</v>
      </c>
      <c r="S695" s="196">
        <f>'приложение 6'!S416</f>
        <v>0</v>
      </c>
    </row>
    <row r="696" spans="1:19" ht="27" customHeight="1">
      <c r="A696" s="95"/>
      <c r="B696" s="94"/>
      <c r="C696" s="102"/>
      <c r="D696" s="103"/>
      <c r="E696" s="100"/>
      <c r="F696" s="100"/>
      <c r="G696" s="85"/>
      <c r="H696" s="10" t="str">
        <f>'приложение 6'!H417</f>
        <v>Субсидии бюджетным учреждениям</v>
      </c>
      <c r="I696" s="9">
        <f>'приложение 6'!I417</f>
        <v>27</v>
      </c>
      <c r="J696" s="15">
        <f>'приложение 6'!J417</f>
        <v>11</v>
      </c>
      <c r="K696" s="15">
        <f>'приложение 6'!K417</f>
        <v>1</v>
      </c>
      <c r="L696" s="117" t="str">
        <f>'приложение 6'!L417</f>
        <v>35</v>
      </c>
      <c r="M696" s="118" t="str">
        <f>'приложение 6'!M417</f>
        <v>2</v>
      </c>
      <c r="N696" s="118" t="str">
        <f>'приложение 6'!N417</f>
        <v>01</v>
      </c>
      <c r="O696" s="118" t="str">
        <f>'приложение 6'!O417</f>
        <v>72310</v>
      </c>
      <c r="P696" s="9">
        <f>'приложение 6'!P417</f>
        <v>610</v>
      </c>
      <c r="Q696" s="194">
        <f>'приложение 6'!Q417</f>
        <v>10</v>
      </c>
      <c r="R696" s="196">
        <f>'приложение 6'!R417</f>
        <v>0</v>
      </c>
      <c r="S696" s="196">
        <f>'приложение 6'!S417</f>
        <v>0</v>
      </c>
    </row>
    <row r="697" spans="1:19" s="170" customFormat="1" ht="24" customHeight="1" hidden="1">
      <c r="A697" s="135"/>
      <c r="B697" s="136"/>
      <c r="C697" s="150"/>
      <c r="D697" s="162"/>
      <c r="E697" s="138"/>
      <c r="F697" s="138"/>
      <c r="G697" s="148"/>
      <c r="H697" s="130" t="s">
        <v>335</v>
      </c>
      <c r="I697" s="131">
        <v>661</v>
      </c>
      <c r="J697" s="132">
        <v>13</v>
      </c>
      <c r="K697" s="132" t="s">
        <v>389</v>
      </c>
      <c r="L697" s="133" t="s">
        <v>316</v>
      </c>
      <c r="M697" s="134" t="s">
        <v>316</v>
      </c>
      <c r="N697" s="134"/>
      <c r="O697" s="134" t="s">
        <v>316</v>
      </c>
      <c r="P697" s="139" t="s">
        <v>316</v>
      </c>
      <c r="Q697" s="197">
        <f aca="true" t="shared" si="57" ref="Q697:S702">Q698</f>
        <v>0</v>
      </c>
      <c r="R697" s="197">
        <f t="shared" si="57"/>
        <v>0</v>
      </c>
      <c r="S697" s="197">
        <f t="shared" si="57"/>
        <v>0</v>
      </c>
    </row>
    <row r="698" spans="1:19" s="170" customFormat="1" ht="24" customHeight="1" hidden="1">
      <c r="A698" s="135"/>
      <c r="B698" s="136"/>
      <c r="C698" s="150"/>
      <c r="D698" s="162"/>
      <c r="E698" s="138"/>
      <c r="F698" s="138"/>
      <c r="G698" s="148"/>
      <c r="H698" s="130" t="s">
        <v>778</v>
      </c>
      <c r="I698" s="131">
        <v>661</v>
      </c>
      <c r="J698" s="132">
        <v>13</v>
      </c>
      <c r="K698" s="132">
        <v>1</v>
      </c>
      <c r="L698" s="133" t="s">
        <v>316</v>
      </c>
      <c r="M698" s="134" t="s">
        <v>316</v>
      </c>
      <c r="N698" s="134"/>
      <c r="O698" s="134" t="s">
        <v>316</v>
      </c>
      <c r="P698" s="139" t="s">
        <v>316</v>
      </c>
      <c r="Q698" s="197">
        <f t="shared" si="57"/>
        <v>0</v>
      </c>
      <c r="R698" s="197">
        <f t="shared" si="57"/>
        <v>0</v>
      </c>
      <c r="S698" s="197">
        <f t="shared" si="57"/>
        <v>0</v>
      </c>
    </row>
    <row r="699" spans="1:19" ht="36.75" customHeight="1" hidden="1">
      <c r="A699" s="93"/>
      <c r="B699" s="94"/>
      <c r="C699" s="99"/>
      <c r="D699" s="97"/>
      <c r="E699" s="100"/>
      <c r="F699" s="100"/>
      <c r="G699" s="85"/>
      <c r="H699" s="10" t="s">
        <v>436</v>
      </c>
      <c r="I699" s="9">
        <v>661</v>
      </c>
      <c r="J699" s="15">
        <v>13</v>
      </c>
      <c r="K699" s="15">
        <v>1</v>
      </c>
      <c r="L699" s="91" t="s">
        <v>437</v>
      </c>
      <c r="M699" s="92" t="s">
        <v>343</v>
      </c>
      <c r="N699" s="92" t="s">
        <v>353</v>
      </c>
      <c r="O699" s="92" t="s">
        <v>388</v>
      </c>
      <c r="P699" s="5"/>
      <c r="Q699" s="196">
        <f t="shared" si="57"/>
        <v>0</v>
      </c>
      <c r="R699" s="196">
        <f t="shared" si="57"/>
        <v>0</v>
      </c>
      <c r="S699" s="196">
        <f t="shared" si="57"/>
        <v>0</v>
      </c>
    </row>
    <row r="700" spans="1:19" ht="24" customHeight="1" hidden="1">
      <c r="A700" s="93"/>
      <c r="B700" s="94"/>
      <c r="C700" s="102"/>
      <c r="D700" s="103"/>
      <c r="E700" s="100"/>
      <c r="F700" s="100"/>
      <c r="G700" s="101"/>
      <c r="H700" s="10" t="s">
        <v>601</v>
      </c>
      <c r="I700" s="9">
        <v>661</v>
      </c>
      <c r="J700" s="15">
        <v>13</v>
      </c>
      <c r="K700" s="15">
        <v>1</v>
      </c>
      <c r="L700" s="91" t="s">
        <v>437</v>
      </c>
      <c r="M700" s="92" t="s">
        <v>555</v>
      </c>
      <c r="N700" s="92" t="s">
        <v>353</v>
      </c>
      <c r="O700" s="92" t="s">
        <v>388</v>
      </c>
      <c r="P700" s="5"/>
      <c r="Q700" s="196">
        <f t="shared" si="57"/>
        <v>0</v>
      </c>
      <c r="R700" s="196">
        <f t="shared" si="57"/>
        <v>0</v>
      </c>
      <c r="S700" s="196">
        <f t="shared" si="57"/>
        <v>0</v>
      </c>
    </row>
    <row r="701" spans="1:19" ht="24" customHeight="1" hidden="1">
      <c r="A701" s="93"/>
      <c r="B701" s="94"/>
      <c r="C701" s="102"/>
      <c r="D701" s="103"/>
      <c r="E701" s="100"/>
      <c r="F701" s="100"/>
      <c r="G701" s="101"/>
      <c r="H701" s="10" t="s">
        <v>556</v>
      </c>
      <c r="I701" s="9">
        <v>661</v>
      </c>
      <c r="J701" s="15">
        <v>13</v>
      </c>
      <c r="K701" s="15">
        <v>1</v>
      </c>
      <c r="L701" s="91" t="s">
        <v>437</v>
      </c>
      <c r="M701" s="92" t="s">
        <v>555</v>
      </c>
      <c r="N701" s="92" t="s">
        <v>344</v>
      </c>
      <c r="O701" s="92" t="s">
        <v>388</v>
      </c>
      <c r="P701" s="5"/>
      <c r="Q701" s="196">
        <f t="shared" si="57"/>
        <v>0</v>
      </c>
      <c r="R701" s="196">
        <f t="shared" si="57"/>
        <v>0</v>
      </c>
      <c r="S701" s="196">
        <f t="shared" si="57"/>
        <v>0</v>
      </c>
    </row>
    <row r="702" spans="1:19" ht="27" customHeight="1" hidden="1">
      <c r="A702" s="95"/>
      <c r="B702" s="94"/>
      <c r="C702" s="102"/>
      <c r="D702" s="103"/>
      <c r="E702" s="100"/>
      <c r="F702" s="100"/>
      <c r="G702" s="101"/>
      <c r="H702" s="10" t="s">
        <v>75</v>
      </c>
      <c r="I702" s="9">
        <v>661</v>
      </c>
      <c r="J702" s="15">
        <v>13</v>
      </c>
      <c r="K702" s="15">
        <v>1</v>
      </c>
      <c r="L702" s="91" t="s">
        <v>437</v>
      </c>
      <c r="M702" s="92" t="s">
        <v>555</v>
      </c>
      <c r="N702" s="92" t="s">
        <v>344</v>
      </c>
      <c r="O702" s="92" t="s">
        <v>74</v>
      </c>
      <c r="P702" s="5" t="s">
        <v>316</v>
      </c>
      <c r="Q702" s="196">
        <f t="shared" si="57"/>
        <v>0</v>
      </c>
      <c r="R702" s="196">
        <f t="shared" si="57"/>
        <v>0</v>
      </c>
      <c r="S702" s="196">
        <f t="shared" si="57"/>
        <v>0</v>
      </c>
    </row>
    <row r="703" spans="1:19" ht="28.5" customHeight="1" hidden="1">
      <c r="A703" s="95"/>
      <c r="B703" s="94"/>
      <c r="C703" s="102"/>
      <c r="D703" s="103"/>
      <c r="E703" s="100"/>
      <c r="F703" s="100"/>
      <c r="G703" s="101"/>
      <c r="H703" s="4" t="s">
        <v>383</v>
      </c>
      <c r="I703" s="7">
        <v>661</v>
      </c>
      <c r="J703" s="20">
        <v>13</v>
      </c>
      <c r="K703" s="15">
        <v>1</v>
      </c>
      <c r="L703" s="91" t="s">
        <v>437</v>
      </c>
      <c r="M703" s="92" t="s">
        <v>555</v>
      </c>
      <c r="N703" s="92" t="s">
        <v>344</v>
      </c>
      <c r="O703" s="92" t="s">
        <v>74</v>
      </c>
      <c r="P703" s="5">
        <v>730</v>
      </c>
      <c r="Q703" s="194">
        <f>'приложение 6'!Q524</f>
        <v>0</v>
      </c>
      <c r="R703" s="196">
        <v>0</v>
      </c>
      <c r="S703" s="196">
        <v>0</v>
      </c>
    </row>
    <row r="704" spans="1:19" s="170" customFormat="1" ht="30.75" customHeight="1">
      <c r="A704" s="135"/>
      <c r="B704" s="136"/>
      <c r="C704" s="150"/>
      <c r="D704" s="162"/>
      <c r="E704" s="138"/>
      <c r="F704" s="138"/>
      <c r="G704" s="148"/>
      <c r="H704" s="130" t="s">
        <v>97</v>
      </c>
      <c r="I704" s="139">
        <v>661</v>
      </c>
      <c r="J704" s="132">
        <v>14</v>
      </c>
      <c r="K704" s="132" t="s">
        <v>316</v>
      </c>
      <c r="L704" s="132" t="s">
        <v>316</v>
      </c>
      <c r="M704" s="134" t="s">
        <v>316</v>
      </c>
      <c r="N704" s="134"/>
      <c r="O704" s="134" t="s">
        <v>316</v>
      </c>
      <c r="P704" s="139" t="s">
        <v>316</v>
      </c>
      <c r="Q704" s="197">
        <f>Q705+Q713</f>
        <v>20873.2</v>
      </c>
      <c r="R704" s="197">
        <f>R705+R713</f>
        <v>22821.6</v>
      </c>
      <c r="S704" s="197">
        <f>S705+S713</f>
        <v>24851.300000000003</v>
      </c>
    </row>
    <row r="705" spans="1:19" s="170" customFormat="1" ht="30.75" customHeight="1">
      <c r="A705" s="135"/>
      <c r="B705" s="136"/>
      <c r="C705" s="150"/>
      <c r="D705" s="162"/>
      <c r="E705" s="138"/>
      <c r="F705" s="138"/>
      <c r="G705" s="148"/>
      <c r="H705" s="130" t="s">
        <v>356</v>
      </c>
      <c r="I705" s="139">
        <v>661</v>
      </c>
      <c r="J705" s="132">
        <v>14</v>
      </c>
      <c r="K705" s="132">
        <v>1</v>
      </c>
      <c r="L705" s="132" t="s">
        <v>316</v>
      </c>
      <c r="M705" s="134" t="s">
        <v>316</v>
      </c>
      <c r="N705" s="134"/>
      <c r="O705" s="134" t="s">
        <v>316</v>
      </c>
      <c r="P705" s="139" t="s">
        <v>316</v>
      </c>
      <c r="Q705" s="197">
        <f>Q706</f>
        <v>5438.1</v>
      </c>
      <c r="R705" s="197">
        <f aca="true" t="shared" si="58" ref="R705:S707">R706</f>
        <v>5783.4</v>
      </c>
      <c r="S705" s="197">
        <f t="shared" si="58"/>
        <v>6099.9</v>
      </c>
    </row>
    <row r="706" spans="1:19" ht="36.75" customHeight="1">
      <c r="A706" s="93"/>
      <c r="B706" s="94"/>
      <c r="C706" s="99"/>
      <c r="D706" s="97"/>
      <c r="E706" s="100"/>
      <c r="F706" s="100"/>
      <c r="G706" s="85"/>
      <c r="H706" s="10" t="s">
        <v>436</v>
      </c>
      <c r="I706" s="9">
        <v>661</v>
      </c>
      <c r="J706" s="15">
        <v>14</v>
      </c>
      <c r="K706" s="15">
        <v>1</v>
      </c>
      <c r="L706" s="91" t="s">
        <v>437</v>
      </c>
      <c r="M706" s="92" t="s">
        <v>343</v>
      </c>
      <c r="N706" s="92" t="s">
        <v>353</v>
      </c>
      <c r="O706" s="92" t="s">
        <v>388</v>
      </c>
      <c r="P706" s="5"/>
      <c r="Q706" s="196">
        <f>Q707</f>
        <v>5438.1</v>
      </c>
      <c r="R706" s="196">
        <f t="shared" si="58"/>
        <v>5783.4</v>
      </c>
      <c r="S706" s="196">
        <f t="shared" si="58"/>
        <v>6099.9</v>
      </c>
    </row>
    <row r="707" spans="1:19" ht="36.75" customHeight="1">
      <c r="A707" s="93"/>
      <c r="B707" s="94"/>
      <c r="C707" s="102"/>
      <c r="D707" s="103"/>
      <c r="E707" s="100"/>
      <c r="F707" s="100"/>
      <c r="G707" s="85"/>
      <c r="H707" s="10" t="s">
        <v>439</v>
      </c>
      <c r="I707" s="9">
        <v>661</v>
      </c>
      <c r="J707" s="15">
        <v>14</v>
      </c>
      <c r="K707" s="15">
        <v>1</v>
      </c>
      <c r="L707" s="91" t="s">
        <v>437</v>
      </c>
      <c r="M707" s="92" t="s">
        <v>339</v>
      </c>
      <c r="N707" s="92" t="s">
        <v>353</v>
      </c>
      <c r="O707" s="92" t="s">
        <v>388</v>
      </c>
      <c r="P707" s="5"/>
      <c r="Q707" s="196">
        <f>Q708</f>
        <v>5438.1</v>
      </c>
      <c r="R707" s="196">
        <f t="shared" si="58"/>
        <v>5783.4</v>
      </c>
      <c r="S707" s="196">
        <f t="shared" si="58"/>
        <v>6099.9</v>
      </c>
    </row>
    <row r="708" spans="1:19" ht="22.5" customHeight="1">
      <c r="A708" s="95"/>
      <c r="B708" s="94"/>
      <c r="C708" s="102"/>
      <c r="D708" s="103"/>
      <c r="E708" s="100"/>
      <c r="F708" s="100"/>
      <c r="G708" s="101"/>
      <c r="H708" s="10" t="s">
        <v>558</v>
      </c>
      <c r="I708" s="5">
        <v>661</v>
      </c>
      <c r="J708" s="6">
        <v>14</v>
      </c>
      <c r="K708" s="15">
        <v>1</v>
      </c>
      <c r="L708" s="91" t="s">
        <v>437</v>
      </c>
      <c r="M708" s="92" t="s">
        <v>339</v>
      </c>
      <c r="N708" s="92" t="s">
        <v>344</v>
      </c>
      <c r="O708" s="92" t="s">
        <v>388</v>
      </c>
      <c r="P708" s="5" t="s">
        <v>316</v>
      </c>
      <c r="Q708" s="196">
        <f>Q711+Q709</f>
        <v>5438.1</v>
      </c>
      <c r="R708" s="196">
        <f>R711+R709</f>
        <v>5783.4</v>
      </c>
      <c r="S708" s="196">
        <f>S711+S709</f>
        <v>6099.9</v>
      </c>
    </row>
    <row r="709" spans="1:19" ht="21" customHeight="1">
      <c r="A709" s="95"/>
      <c r="B709" s="94"/>
      <c r="C709" s="102"/>
      <c r="D709" s="103"/>
      <c r="E709" s="100"/>
      <c r="F709" s="100"/>
      <c r="G709" s="101"/>
      <c r="H709" s="10" t="s">
        <v>564</v>
      </c>
      <c r="I709" s="5">
        <v>661</v>
      </c>
      <c r="J709" s="6">
        <v>14</v>
      </c>
      <c r="K709" s="15">
        <v>1</v>
      </c>
      <c r="L709" s="91" t="s">
        <v>437</v>
      </c>
      <c r="M709" s="92" t="s">
        <v>339</v>
      </c>
      <c r="N709" s="92" t="s">
        <v>344</v>
      </c>
      <c r="O709" s="92" t="s">
        <v>582</v>
      </c>
      <c r="P709" s="5" t="s">
        <v>316</v>
      </c>
      <c r="Q709" s="196">
        <f>Q710</f>
        <v>2404.1</v>
      </c>
      <c r="R709" s="196">
        <f>R710</f>
        <v>2604.4</v>
      </c>
      <c r="S709" s="196">
        <f>S710</f>
        <v>2791.2</v>
      </c>
    </row>
    <row r="710" spans="1:19" ht="23.25" customHeight="1">
      <c r="A710" s="95"/>
      <c r="B710" s="94"/>
      <c r="C710" s="102"/>
      <c r="D710" s="103"/>
      <c r="E710" s="100"/>
      <c r="F710" s="100"/>
      <c r="G710" s="101"/>
      <c r="H710" s="10" t="s">
        <v>450</v>
      </c>
      <c r="I710" s="5">
        <v>661</v>
      </c>
      <c r="J710" s="6">
        <v>14</v>
      </c>
      <c r="K710" s="15">
        <v>1</v>
      </c>
      <c r="L710" s="91" t="s">
        <v>437</v>
      </c>
      <c r="M710" s="92" t="s">
        <v>339</v>
      </c>
      <c r="N710" s="92" t="s">
        <v>344</v>
      </c>
      <c r="O710" s="92" t="s">
        <v>582</v>
      </c>
      <c r="P710" s="5">
        <v>510</v>
      </c>
      <c r="Q710" s="196">
        <f>'приложение 6'!Q531</f>
        <v>2404.1</v>
      </c>
      <c r="R710" s="196">
        <f>'приложение 6'!R531</f>
        <v>2604.4</v>
      </c>
      <c r="S710" s="196">
        <f>'приложение 6'!S531</f>
        <v>2791.2</v>
      </c>
    </row>
    <row r="711" spans="1:19" ht="67.5" customHeight="1">
      <c r="A711" s="95"/>
      <c r="B711" s="94"/>
      <c r="C711" s="102"/>
      <c r="D711" s="103"/>
      <c r="E711" s="100"/>
      <c r="F711" s="100"/>
      <c r="G711" s="101"/>
      <c r="H711" s="10" t="s">
        <v>563</v>
      </c>
      <c r="I711" s="5">
        <v>661</v>
      </c>
      <c r="J711" s="6">
        <v>14</v>
      </c>
      <c r="K711" s="15">
        <v>1</v>
      </c>
      <c r="L711" s="91" t="s">
        <v>437</v>
      </c>
      <c r="M711" s="92" t="s">
        <v>339</v>
      </c>
      <c r="N711" s="92" t="s">
        <v>344</v>
      </c>
      <c r="O711" s="92" t="s">
        <v>399</v>
      </c>
      <c r="P711" s="5"/>
      <c r="Q711" s="194">
        <f>Q712</f>
        <v>3034</v>
      </c>
      <c r="R711" s="194">
        <f>R712</f>
        <v>3179</v>
      </c>
      <c r="S711" s="194">
        <f>S712</f>
        <v>3308.7</v>
      </c>
    </row>
    <row r="712" spans="1:19" ht="24.75" customHeight="1">
      <c r="A712" s="95"/>
      <c r="B712" s="94"/>
      <c r="C712" s="102"/>
      <c r="D712" s="103"/>
      <c r="E712" s="100"/>
      <c r="F712" s="100"/>
      <c r="G712" s="101"/>
      <c r="H712" s="10" t="s">
        <v>450</v>
      </c>
      <c r="I712" s="5">
        <v>661</v>
      </c>
      <c r="J712" s="6">
        <v>14</v>
      </c>
      <c r="K712" s="15">
        <v>1</v>
      </c>
      <c r="L712" s="91" t="s">
        <v>437</v>
      </c>
      <c r="M712" s="92" t="s">
        <v>339</v>
      </c>
      <c r="N712" s="92" t="s">
        <v>344</v>
      </c>
      <c r="O712" s="92" t="s">
        <v>399</v>
      </c>
      <c r="P712" s="5">
        <v>510</v>
      </c>
      <c r="Q712" s="194">
        <f>'приложение 6'!Q533</f>
        <v>3034</v>
      </c>
      <c r="R712" s="194">
        <f>'приложение 6'!R533</f>
        <v>3179</v>
      </c>
      <c r="S712" s="194">
        <f>'приложение 6'!S533</f>
        <v>3308.7</v>
      </c>
    </row>
    <row r="713" spans="1:19" s="170" customFormat="1" ht="22.5" customHeight="1">
      <c r="A713" s="135"/>
      <c r="B713" s="136"/>
      <c r="C713" s="150"/>
      <c r="D713" s="162"/>
      <c r="E713" s="138"/>
      <c r="F713" s="138"/>
      <c r="G713" s="148"/>
      <c r="H713" s="130" t="s">
        <v>391</v>
      </c>
      <c r="I713" s="139">
        <v>661</v>
      </c>
      <c r="J713" s="141">
        <v>14</v>
      </c>
      <c r="K713" s="132">
        <v>2</v>
      </c>
      <c r="L713" s="91" t="s">
        <v>389</v>
      </c>
      <c r="M713" s="134" t="s">
        <v>316</v>
      </c>
      <c r="N713" s="134"/>
      <c r="O713" s="134" t="s">
        <v>316</v>
      </c>
      <c r="P713" s="139" t="s">
        <v>316</v>
      </c>
      <c r="Q713" s="197">
        <f>Q714</f>
        <v>15435.1</v>
      </c>
      <c r="R713" s="197">
        <f aca="true" t="shared" si="59" ref="R713:S715">R714</f>
        <v>17038.2</v>
      </c>
      <c r="S713" s="197">
        <f t="shared" si="59"/>
        <v>18751.4</v>
      </c>
    </row>
    <row r="714" spans="1:19" ht="36.75" customHeight="1">
      <c r="A714" s="93"/>
      <c r="B714" s="94"/>
      <c r="C714" s="99"/>
      <c r="D714" s="97"/>
      <c r="E714" s="100"/>
      <c r="F714" s="100"/>
      <c r="G714" s="85"/>
      <c r="H714" s="10" t="s">
        <v>436</v>
      </c>
      <c r="I714" s="9">
        <v>661</v>
      </c>
      <c r="J714" s="6">
        <v>14</v>
      </c>
      <c r="K714" s="15">
        <v>2</v>
      </c>
      <c r="L714" s="91" t="s">
        <v>437</v>
      </c>
      <c r="M714" s="92" t="s">
        <v>343</v>
      </c>
      <c r="N714" s="92" t="s">
        <v>353</v>
      </c>
      <c r="O714" s="92" t="s">
        <v>388</v>
      </c>
      <c r="P714" s="5"/>
      <c r="Q714" s="196">
        <f>Q715</f>
        <v>15435.1</v>
      </c>
      <c r="R714" s="196">
        <f t="shared" si="59"/>
        <v>17038.2</v>
      </c>
      <c r="S714" s="196">
        <f t="shared" si="59"/>
        <v>18751.4</v>
      </c>
    </row>
    <row r="715" spans="1:19" ht="36.75" customHeight="1">
      <c r="A715" s="93"/>
      <c r="B715" s="94"/>
      <c r="C715" s="102"/>
      <c r="D715" s="103"/>
      <c r="E715" s="100"/>
      <c r="F715" s="100"/>
      <c r="G715" s="85"/>
      <c r="H715" s="10" t="s">
        <v>439</v>
      </c>
      <c r="I715" s="9">
        <v>661</v>
      </c>
      <c r="J715" s="6">
        <v>14</v>
      </c>
      <c r="K715" s="15">
        <v>2</v>
      </c>
      <c r="L715" s="91" t="s">
        <v>437</v>
      </c>
      <c r="M715" s="92" t="s">
        <v>339</v>
      </c>
      <c r="N715" s="92" t="s">
        <v>353</v>
      </c>
      <c r="O715" s="92" t="s">
        <v>388</v>
      </c>
      <c r="P715" s="5"/>
      <c r="Q715" s="196">
        <f>Q716</f>
        <v>15435.1</v>
      </c>
      <c r="R715" s="196">
        <f t="shared" si="59"/>
        <v>17038.2</v>
      </c>
      <c r="S715" s="196">
        <f t="shared" si="59"/>
        <v>18751.4</v>
      </c>
    </row>
    <row r="716" spans="1:19" ht="18.75" customHeight="1">
      <c r="A716" s="93"/>
      <c r="B716" s="94"/>
      <c r="C716" s="102"/>
      <c r="D716" s="103"/>
      <c r="E716" s="100"/>
      <c r="F716" s="100"/>
      <c r="G716" s="101"/>
      <c r="H716" s="10" t="s">
        <v>560</v>
      </c>
      <c r="I716" s="5">
        <v>661</v>
      </c>
      <c r="J716" s="6">
        <v>14</v>
      </c>
      <c r="K716" s="15">
        <v>2</v>
      </c>
      <c r="L716" s="91" t="s">
        <v>437</v>
      </c>
      <c r="M716" s="92" t="s">
        <v>339</v>
      </c>
      <c r="N716" s="92" t="s">
        <v>361</v>
      </c>
      <c r="O716" s="92" t="s">
        <v>388</v>
      </c>
      <c r="P716" s="5"/>
      <c r="Q716" s="196">
        <f>Q717+Q719</f>
        <v>15435.1</v>
      </c>
      <c r="R716" s="196">
        <f>R717+R719</f>
        <v>17038.2</v>
      </c>
      <c r="S716" s="196">
        <f>S717+S719</f>
        <v>18751.4</v>
      </c>
    </row>
    <row r="717" spans="1:19" ht="23.25" customHeight="1">
      <c r="A717" s="95"/>
      <c r="B717" s="94"/>
      <c r="C717" s="102"/>
      <c r="D717" s="103"/>
      <c r="E717" s="100"/>
      <c r="F717" s="100"/>
      <c r="G717" s="101"/>
      <c r="H717" s="10" t="s">
        <v>559</v>
      </c>
      <c r="I717" s="5">
        <v>661</v>
      </c>
      <c r="J717" s="6">
        <v>14</v>
      </c>
      <c r="K717" s="15">
        <v>2</v>
      </c>
      <c r="L717" s="91" t="s">
        <v>437</v>
      </c>
      <c r="M717" s="92" t="s">
        <v>339</v>
      </c>
      <c r="N717" s="92" t="s">
        <v>361</v>
      </c>
      <c r="O717" s="92" t="s">
        <v>583</v>
      </c>
      <c r="P717" s="5" t="s">
        <v>316</v>
      </c>
      <c r="Q717" s="196">
        <f>Q718</f>
        <v>9798.6</v>
      </c>
      <c r="R717" s="196">
        <f>R718</f>
        <v>11401.7</v>
      </c>
      <c r="S717" s="196">
        <f>S718</f>
        <v>13114.9</v>
      </c>
    </row>
    <row r="718" spans="1:19" ht="20.25" customHeight="1">
      <c r="A718" s="95"/>
      <c r="B718" s="94"/>
      <c r="C718" s="102"/>
      <c r="D718" s="103"/>
      <c r="E718" s="100"/>
      <c r="F718" s="100"/>
      <c r="G718" s="101"/>
      <c r="H718" s="10" t="s">
        <v>450</v>
      </c>
      <c r="I718" s="5">
        <v>661</v>
      </c>
      <c r="J718" s="6">
        <v>14</v>
      </c>
      <c r="K718" s="15">
        <v>2</v>
      </c>
      <c r="L718" s="91" t="s">
        <v>437</v>
      </c>
      <c r="M718" s="92" t="s">
        <v>339</v>
      </c>
      <c r="N718" s="92" t="s">
        <v>361</v>
      </c>
      <c r="O718" s="92" t="s">
        <v>583</v>
      </c>
      <c r="P718" s="5">
        <v>510</v>
      </c>
      <c r="Q718" s="196">
        <f>'приложение 6'!Q539</f>
        <v>9798.6</v>
      </c>
      <c r="R718" s="196">
        <f>'приложение 6'!R539</f>
        <v>11401.7</v>
      </c>
      <c r="S718" s="196">
        <f>'приложение 6'!S539</f>
        <v>13114.9</v>
      </c>
    </row>
    <row r="719" spans="1:19" ht="32.25" customHeight="1">
      <c r="A719" s="95"/>
      <c r="B719" s="94"/>
      <c r="C719" s="102"/>
      <c r="D719" s="103"/>
      <c r="E719" s="100"/>
      <c r="F719" s="100"/>
      <c r="G719" s="101"/>
      <c r="H719" s="10" t="s">
        <v>569</v>
      </c>
      <c r="I719" s="9">
        <v>661</v>
      </c>
      <c r="J719" s="6">
        <v>14</v>
      </c>
      <c r="K719" s="15">
        <v>2</v>
      </c>
      <c r="L719" s="91" t="s">
        <v>437</v>
      </c>
      <c r="M719" s="92" t="s">
        <v>339</v>
      </c>
      <c r="N719" s="92" t="s">
        <v>361</v>
      </c>
      <c r="O719" s="92" t="s">
        <v>568</v>
      </c>
      <c r="P719" s="5"/>
      <c r="Q719" s="196">
        <f>Q720</f>
        <v>5636.5</v>
      </c>
      <c r="R719" s="196">
        <f>R720</f>
        <v>5636.5</v>
      </c>
      <c r="S719" s="196">
        <f>S720</f>
        <v>5636.5</v>
      </c>
    </row>
    <row r="720" spans="1:19" ht="20.25" customHeight="1">
      <c r="A720" s="95"/>
      <c r="B720" s="94"/>
      <c r="C720" s="102"/>
      <c r="D720" s="103"/>
      <c r="E720" s="100"/>
      <c r="F720" s="100"/>
      <c r="G720" s="101"/>
      <c r="H720" s="10" t="s">
        <v>450</v>
      </c>
      <c r="I720" s="9">
        <v>661</v>
      </c>
      <c r="J720" s="6">
        <v>14</v>
      </c>
      <c r="K720" s="15">
        <v>2</v>
      </c>
      <c r="L720" s="91" t="s">
        <v>437</v>
      </c>
      <c r="M720" s="92" t="s">
        <v>339</v>
      </c>
      <c r="N720" s="92" t="s">
        <v>361</v>
      </c>
      <c r="O720" s="92" t="s">
        <v>568</v>
      </c>
      <c r="P720" s="5">
        <v>510</v>
      </c>
      <c r="Q720" s="196">
        <f>'приложение 6'!Q541</f>
        <v>5636.5</v>
      </c>
      <c r="R720" s="196">
        <f>'приложение 6'!R541</f>
        <v>5636.5</v>
      </c>
      <c r="S720" s="196">
        <f>'приложение 6'!S541</f>
        <v>5636.5</v>
      </c>
    </row>
    <row r="721" spans="1:19" ht="21.75" customHeight="1">
      <c r="A721" s="95"/>
      <c r="B721" s="94"/>
      <c r="C721" s="93"/>
      <c r="D721" s="424">
        <v>20000</v>
      </c>
      <c r="E721" s="425"/>
      <c r="F721" s="425"/>
      <c r="G721" s="85">
        <v>360</v>
      </c>
      <c r="H721" s="120" t="s">
        <v>314</v>
      </c>
      <c r="I721" s="86"/>
      <c r="J721" s="87"/>
      <c r="K721" s="87"/>
      <c r="L721" s="88"/>
      <c r="M721" s="89"/>
      <c r="N721" s="89"/>
      <c r="O721" s="89"/>
      <c r="P721" s="8"/>
      <c r="Q721" s="192">
        <f>Q15+Q215+Q250+Q312+Q374+Q396+Q566+Q609+Q615+Q668+Q697+Q704</f>
        <v>639449.4</v>
      </c>
      <c r="R721" s="192">
        <f>R15+R215+R250+R312+R374+R396+R566+R609+R615+R668+R697+R704</f>
        <v>731304.9000000001</v>
      </c>
      <c r="S721" s="192">
        <f>S15+S215+S250+S312+S374+S396+S566+S609+S615+S668+S697+S704</f>
        <v>704973.9000000001</v>
      </c>
    </row>
    <row r="722" spans="8:19" ht="18.75">
      <c r="H722" s="297" t="s">
        <v>547</v>
      </c>
      <c r="I722" s="298"/>
      <c r="J722" s="298"/>
      <c r="K722" s="298"/>
      <c r="L722" s="299"/>
      <c r="M722" s="300"/>
      <c r="N722" s="300"/>
      <c r="O722" s="301"/>
      <c r="P722" s="298"/>
      <c r="Q722" s="302" t="s">
        <v>389</v>
      </c>
      <c r="R722" s="303">
        <f>'приложение 6'!R756</f>
        <v>7300</v>
      </c>
      <c r="S722" s="303">
        <f>'приложение 6'!S756</f>
        <v>14700</v>
      </c>
    </row>
    <row r="723" spans="8:19" ht="18.75">
      <c r="H723" s="297" t="s">
        <v>506</v>
      </c>
      <c r="I723" s="298"/>
      <c r="J723" s="298"/>
      <c r="K723" s="298"/>
      <c r="L723" s="299"/>
      <c r="M723" s="300"/>
      <c r="N723" s="300"/>
      <c r="O723" s="301"/>
      <c r="P723" s="298"/>
      <c r="Q723" s="303">
        <f>Q721</f>
        <v>639449.4</v>
      </c>
      <c r="R723" s="303">
        <f>R721+R722</f>
        <v>738604.9000000001</v>
      </c>
      <c r="S723" s="303">
        <f>S721+S722</f>
        <v>719673.9000000001</v>
      </c>
    </row>
    <row r="724" ht="15.75">
      <c r="S724" s="317" t="s">
        <v>310</v>
      </c>
    </row>
  </sheetData>
  <sheetProtection/>
  <mergeCells count="45"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491:F491"/>
    <mergeCell ref="D566:F566"/>
    <mergeCell ref="E567:F567"/>
    <mergeCell ref="D41:F41"/>
    <mergeCell ref="A102:F102"/>
    <mergeCell ref="R11:S11"/>
    <mergeCell ref="H12:H13"/>
    <mergeCell ref="C103:F103"/>
    <mergeCell ref="D104:F104"/>
    <mergeCell ref="E171:F171"/>
    <mergeCell ref="D193:F193"/>
    <mergeCell ref="E302:F302"/>
    <mergeCell ref="C469:F469"/>
    <mergeCell ref="D595:F595"/>
    <mergeCell ref="E647:F647"/>
    <mergeCell ref="D721:F721"/>
    <mergeCell ref="D204:F204"/>
    <mergeCell ref="E67:F67"/>
    <mergeCell ref="E397:F397"/>
    <mergeCell ref="E619:F619"/>
    <mergeCell ref="D621:F621"/>
    <mergeCell ref="D638:F638"/>
    <mergeCell ref="E648:F648"/>
    <mergeCell ref="E660:F660"/>
    <mergeCell ref="D669:F669"/>
    <mergeCell ref="C489:F489"/>
    <mergeCell ref="J4:S4"/>
    <mergeCell ref="J5:S5"/>
    <mergeCell ref="J6:S6"/>
    <mergeCell ref="J7:S7"/>
    <mergeCell ref="J8:S8"/>
    <mergeCell ref="H10:S10"/>
    <mergeCell ref="E568:F568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8"/>
  <sheetViews>
    <sheetView showGridLines="0" tabSelected="1" zoomScale="70" zoomScaleNormal="70" zoomScaleSheetLayoutView="100" workbookViewId="0" topLeftCell="H1">
      <selection activeCell="H5" sqref="H5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2" customWidth="1"/>
    <col min="9" max="9" width="7.8515625" style="166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ht="18" customHeight="1">
      <c r="I1" s="167" t="s">
        <v>921</v>
      </c>
    </row>
    <row r="2" ht="15.75">
      <c r="I2" s="167" t="s">
        <v>311</v>
      </c>
    </row>
    <row r="3" ht="15" customHeight="1">
      <c r="I3" s="66" t="s">
        <v>312</v>
      </c>
    </row>
    <row r="4" spans="8:19" ht="15.75">
      <c r="H4" s="269"/>
      <c r="I4" s="429" t="s">
        <v>897</v>
      </c>
      <c r="J4" s="429"/>
      <c r="K4" s="429"/>
      <c r="L4" s="429"/>
      <c r="M4" s="429"/>
      <c r="N4" s="429"/>
      <c r="O4" s="429"/>
      <c r="P4" s="429"/>
      <c r="Q4" s="429"/>
      <c r="R4" s="429"/>
      <c r="S4" s="429"/>
    </row>
    <row r="5" spans="9:19" ht="15.75">
      <c r="I5" s="429" t="s">
        <v>545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</row>
    <row r="6" spans="9:19" ht="15.75">
      <c r="I6" s="429" t="s">
        <v>846</v>
      </c>
      <c r="J6" s="429"/>
      <c r="K6" s="429"/>
      <c r="L6" s="429"/>
      <c r="M6" s="429"/>
      <c r="N6" s="429"/>
      <c r="O6" s="429"/>
      <c r="P6" s="429"/>
      <c r="Q6" s="429"/>
      <c r="R6" s="429"/>
      <c r="S6" s="429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420" t="s">
        <v>847</v>
      </c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420" t="s">
        <v>898</v>
      </c>
      <c r="J8" s="420"/>
      <c r="K8" s="420"/>
      <c r="L8" s="420"/>
      <c r="M8" s="420"/>
      <c r="N8" s="420"/>
      <c r="O8" s="420"/>
      <c r="P8" s="420"/>
      <c r="Q8" s="420"/>
      <c r="R8" s="420"/>
      <c r="S8" s="420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389</v>
      </c>
      <c r="I9" s="70" t="s">
        <v>389</v>
      </c>
      <c r="J9" s="71" t="s">
        <v>389</v>
      </c>
      <c r="K9" s="71"/>
      <c r="L9" s="68"/>
      <c r="M9" s="68"/>
      <c r="N9" s="68"/>
      <c r="O9" s="68" t="s">
        <v>389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51" t="s">
        <v>848</v>
      </c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0"/>
      <c r="S11" s="430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1" t="s">
        <v>255</v>
      </c>
      <c r="I12" s="445" t="s">
        <v>254</v>
      </c>
      <c r="J12" s="445" t="s">
        <v>253</v>
      </c>
      <c r="K12" s="431" t="s">
        <v>252</v>
      </c>
      <c r="L12" s="436" t="s">
        <v>251</v>
      </c>
      <c r="M12" s="437"/>
      <c r="N12" s="437"/>
      <c r="O12" s="438"/>
      <c r="P12" s="431" t="s">
        <v>250</v>
      </c>
      <c r="Q12" s="442" t="s">
        <v>305</v>
      </c>
      <c r="R12" s="443"/>
      <c r="S12" s="444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2"/>
      <c r="I13" s="446"/>
      <c r="J13" s="446"/>
      <c r="K13" s="432"/>
      <c r="L13" s="439"/>
      <c r="M13" s="440"/>
      <c r="N13" s="440"/>
      <c r="O13" s="441"/>
      <c r="P13" s="432"/>
      <c r="Q13" s="304" t="s">
        <v>536</v>
      </c>
      <c r="R13" s="228" t="s">
        <v>410</v>
      </c>
      <c r="S13" s="228" t="s">
        <v>842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3">
        <v>5</v>
      </c>
      <c r="M14" s="434"/>
      <c r="N14" s="434"/>
      <c r="O14" s="435"/>
      <c r="P14" s="80">
        <v>6</v>
      </c>
      <c r="Q14" s="83">
        <v>7</v>
      </c>
      <c r="R14" s="270">
        <v>8</v>
      </c>
      <c r="S14" s="270">
        <v>9</v>
      </c>
    </row>
    <row r="15" spans="1:19" s="271" customFormat="1" ht="18.75" customHeight="1">
      <c r="A15" s="447">
        <v>1</v>
      </c>
      <c r="B15" s="447"/>
      <c r="C15" s="447"/>
      <c r="D15" s="447"/>
      <c r="E15" s="447"/>
      <c r="F15" s="447"/>
      <c r="G15" s="125">
        <v>120</v>
      </c>
      <c r="H15" s="31" t="s">
        <v>262</v>
      </c>
      <c r="I15" s="13">
        <v>27</v>
      </c>
      <c r="J15" s="14" t="s">
        <v>316</v>
      </c>
      <c r="K15" s="14" t="s">
        <v>316</v>
      </c>
      <c r="L15" s="126" t="s">
        <v>316</v>
      </c>
      <c r="M15" s="127" t="s">
        <v>316</v>
      </c>
      <c r="N15" s="127"/>
      <c r="O15" s="127" t="s">
        <v>316</v>
      </c>
      <c r="P15" s="13" t="s">
        <v>316</v>
      </c>
      <c r="Q15" s="192">
        <f>Q16+Q93+Q128+Q187+Q249+Q271+Q301+Q344+Q350+Q389</f>
        <v>265459.99999999994</v>
      </c>
      <c r="R15" s="192">
        <f>R16+R93+R128+R187+R249+R271+R301+R344+R350+R389</f>
        <v>361765</v>
      </c>
      <c r="S15" s="192">
        <f>S16+S93+S128+S187+S249+S271+S301+S344+S350+S389</f>
        <v>329854.39999999997</v>
      </c>
    </row>
    <row r="16" spans="1:19" s="170" customFormat="1" ht="18.75" customHeight="1">
      <c r="A16" s="418">
        <v>100</v>
      </c>
      <c r="B16" s="418"/>
      <c r="C16" s="419"/>
      <c r="D16" s="419"/>
      <c r="E16" s="419"/>
      <c r="F16" s="419"/>
      <c r="G16" s="129">
        <v>120</v>
      </c>
      <c r="H16" s="130" t="s">
        <v>318</v>
      </c>
      <c r="I16" s="131">
        <v>27</v>
      </c>
      <c r="J16" s="132">
        <v>1</v>
      </c>
      <c r="K16" s="132" t="s">
        <v>389</v>
      </c>
      <c r="L16" s="133" t="s">
        <v>316</v>
      </c>
      <c r="M16" s="134" t="s">
        <v>316</v>
      </c>
      <c r="N16" s="134"/>
      <c r="O16" s="134" t="s">
        <v>316</v>
      </c>
      <c r="P16" s="131" t="s">
        <v>316</v>
      </c>
      <c r="Q16" s="193">
        <f>Q17+Q41+Q46+Q50</f>
        <v>63190</v>
      </c>
      <c r="R16" s="193">
        <f>R17+R41+R46+R50</f>
        <v>59940</v>
      </c>
      <c r="S16" s="193">
        <f>S17+S41+S46+S50</f>
        <v>50785.4</v>
      </c>
    </row>
    <row r="17" spans="1:19" s="316" customFormat="1" ht="45" customHeight="1">
      <c r="A17" s="309"/>
      <c r="B17" s="310"/>
      <c r="C17" s="449">
        <v>104</v>
      </c>
      <c r="D17" s="450"/>
      <c r="E17" s="450"/>
      <c r="F17" s="450"/>
      <c r="G17" s="311">
        <v>120</v>
      </c>
      <c r="H17" s="295" t="s">
        <v>247</v>
      </c>
      <c r="I17" s="312">
        <v>27</v>
      </c>
      <c r="J17" s="313">
        <v>1</v>
      </c>
      <c r="K17" s="313">
        <v>4</v>
      </c>
      <c r="L17" s="314" t="s">
        <v>316</v>
      </c>
      <c r="M17" s="315" t="s">
        <v>316</v>
      </c>
      <c r="N17" s="315" t="s">
        <v>389</v>
      </c>
      <c r="O17" s="315" t="s">
        <v>316</v>
      </c>
      <c r="P17" s="312" t="s">
        <v>316</v>
      </c>
      <c r="Q17" s="283">
        <f aca="true" t="shared" si="0" ref="Q17:S18">Q18</f>
        <v>24113.500000000004</v>
      </c>
      <c r="R17" s="283">
        <f t="shared" si="0"/>
        <v>24266.6</v>
      </c>
      <c r="S17" s="283">
        <f t="shared" si="0"/>
        <v>24266.6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51</v>
      </c>
      <c r="I18" s="9">
        <v>27</v>
      </c>
      <c r="J18" s="15">
        <v>1</v>
      </c>
      <c r="K18" s="15">
        <v>4</v>
      </c>
      <c r="L18" s="15">
        <v>50</v>
      </c>
      <c r="M18" s="92" t="s">
        <v>343</v>
      </c>
      <c r="N18" s="92" t="s">
        <v>353</v>
      </c>
      <c r="O18" s="92" t="s">
        <v>388</v>
      </c>
      <c r="P18" s="9"/>
      <c r="Q18" s="194">
        <f t="shared" si="0"/>
        <v>24113.500000000004</v>
      </c>
      <c r="R18" s="194">
        <f t="shared" si="0"/>
        <v>24266.6</v>
      </c>
      <c r="S18" s="194">
        <f t="shared" si="0"/>
        <v>24266.6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52</v>
      </c>
      <c r="I19" s="9">
        <v>27</v>
      </c>
      <c r="J19" s="15">
        <v>1</v>
      </c>
      <c r="K19" s="15">
        <v>4</v>
      </c>
      <c r="L19" s="15">
        <v>50</v>
      </c>
      <c r="M19" s="92" t="s">
        <v>343</v>
      </c>
      <c r="N19" s="92" t="s">
        <v>344</v>
      </c>
      <c r="O19" s="92" t="s">
        <v>388</v>
      </c>
      <c r="P19" s="9"/>
      <c r="Q19" s="194">
        <f>Q20+Q27+Q29+Q32+Q34+Q37+Q39+Q25</f>
        <v>24113.500000000004</v>
      </c>
      <c r="R19" s="194">
        <f>R20+R27+R29+R32+R34+R37</f>
        <v>24266.6</v>
      </c>
      <c r="S19" s="194">
        <f>S20+S27+S29+S32+S34+S37</f>
        <v>24266.6</v>
      </c>
    </row>
    <row r="20" spans="1:19" ht="29.25" customHeight="1">
      <c r="A20" s="95"/>
      <c r="B20" s="94"/>
      <c r="C20" s="93"/>
      <c r="D20" s="424">
        <v>20000</v>
      </c>
      <c r="E20" s="425"/>
      <c r="F20" s="425"/>
      <c r="G20" s="85">
        <v>120</v>
      </c>
      <c r="H20" s="10" t="s">
        <v>98</v>
      </c>
      <c r="I20" s="9">
        <v>27</v>
      </c>
      <c r="J20" s="15">
        <v>1</v>
      </c>
      <c r="K20" s="15">
        <v>4</v>
      </c>
      <c r="L20" s="15">
        <v>50</v>
      </c>
      <c r="M20" s="92" t="s">
        <v>343</v>
      </c>
      <c r="N20" s="92" t="s">
        <v>344</v>
      </c>
      <c r="O20" s="92" t="s">
        <v>394</v>
      </c>
      <c r="P20" s="9" t="s">
        <v>316</v>
      </c>
      <c r="Q20" s="194">
        <f>SUM(Q21:Q24)</f>
        <v>18030.300000000003</v>
      </c>
      <c r="R20" s="194">
        <f>SUM(R21:R24)</f>
        <v>19938.2</v>
      </c>
      <c r="S20" s="194">
        <f>SUM(S21:S24)</f>
        <v>19938.2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315</v>
      </c>
      <c r="I21" s="5">
        <v>27</v>
      </c>
      <c r="J21" s="15">
        <v>1</v>
      </c>
      <c r="K21" s="15">
        <v>4</v>
      </c>
      <c r="L21" s="15">
        <v>50</v>
      </c>
      <c r="M21" s="92" t="s">
        <v>343</v>
      </c>
      <c r="N21" s="92" t="s">
        <v>344</v>
      </c>
      <c r="O21" s="92" t="s">
        <v>394</v>
      </c>
      <c r="P21" s="9">
        <v>120</v>
      </c>
      <c r="Q21" s="194">
        <f>15455.7+9.1-90</f>
        <v>15374.800000000001</v>
      </c>
      <c r="R21" s="194">
        <v>15455.7</v>
      </c>
      <c r="S21" s="194">
        <v>15455.7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444</v>
      </c>
      <c r="I22" s="7">
        <v>27</v>
      </c>
      <c r="J22" s="15">
        <v>1</v>
      </c>
      <c r="K22" s="15">
        <v>4</v>
      </c>
      <c r="L22" s="15">
        <v>50</v>
      </c>
      <c r="M22" s="92" t="s">
        <v>343</v>
      </c>
      <c r="N22" s="92" t="s">
        <v>344</v>
      </c>
      <c r="O22" s="92" t="s">
        <v>394</v>
      </c>
      <c r="P22" s="5">
        <v>240</v>
      </c>
      <c r="Q22" s="194">
        <f>3632.5-750-1077</f>
        <v>1805.5</v>
      </c>
      <c r="R22" s="194">
        <v>3632.5</v>
      </c>
      <c r="S22" s="194">
        <v>3632.5</v>
      </c>
    </row>
    <row r="23" spans="1:19" ht="26.25" customHeight="1" hidden="1">
      <c r="A23" s="95"/>
      <c r="B23" s="94"/>
      <c r="C23" s="102"/>
      <c r="D23" s="103"/>
      <c r="E23" s="100"/>
      <c r="F23" s="100"/>
      <c r="G23" s="85"/>
      <c r="H23" s="4" t="s">
        <v>449</v>
      </c>
      <c r="I23" s="7">
        <v>27</v>
      </c>
      <c r="J23" s="15">
        <v>1</v>
      </c>
      <c r="K23" s="15">
        <v>4</v>
      </c>
      <c r="L23" s="15">
        <v>50</v>
      </c>
      <c r="M23" s="92" t="s">
        <v>343</v>
      </c>
      <c r="N23" s="92" t="s">
        <v>344</v>
      </c>
      <c r="O23" s="92" t="s">
        <v>394</v>
      </c>
      <c r="P23" s="5">
        <v>320</v>
      </c>
      <c r="Q23" s="194">
        <v>0</v>
      </c>
      <c r="R23" s="194">
        <v>0</v>
      </c>
      <c r="S23" s="194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445</v>
      </c>
      <c r="I24" s="7">
        <v>27</v>
      </c>
      <c r="J24" s="15">
        <v>1</v>
      </c>
      <c r="K24" s="15">
        <v>4</v>
      </c>
      <c r="L24" s="15">
        <v>50</v>
      </c>
      <c r="M24" s="92" t="s">
        <v>343</v>
      </c>
      <c r="N24" s="92" t="s">
        <v>344</v>
      </c>
      <c r="O24" s="92" t="s">
        <v>394</v>
      </c>
      <c r="P24" s="5">
        <v>850</v>
      </c>
      <c r="Q24" s="194">
        <v>850</v>
      </c>
      <c r="R24" s="194">
        <v>850</v>
      </c>
      <c r="S24" s="194">
        <v>850</v>
      </c>
    </row>
    <row r="25" spans="1:19" ht="37.5" customHeight="1" hidden="1">
      <c r="A25" s="95"/>
      <c r="B25" s="94"/>
      <c r="C25" s="102"/>
      <c r="D25" s="103"/>
      <c r="E25" s="100"/>
      <c r="F25" s="100"/>
      <c r="G25" s="85"/>
      <c r="H25" s="104" t="s">
        <v>834</v>
      </c>
      <c r="I25" s="12">
        <v>27</v>
      </c>
      <c r="J25" s="15">
        <v>1</v>
      </c>
      <c r="K25" s="15">
        <v>4</v>
      </c>
      <c r="L25" s="15">
        <v>50</v>
      </c>
      <c r="M25" s="92" t="s">
        <v>343</v>
      </c>
      <c r="N25" s="92" t="s">
        <v>344</v>
      </c>
      <c r="O25" s="92" t="s">
        <v>833</v>
      </c>
      <c r="P25" s="9"/>
      <c r="Q25" s="194">
        <f>Q26</f>
        <v>0</v>
      </c>
      <c r="R25" s="194">
        <f>R26</f>
        <v>0</v>
      </c>
      <c r="S25" s="194">
        <f>S26</f>
        <v>0</v>
      </c>
    </row>
    <row r="26" spans="1:19" ht="20.25" customHeight="1" hidden="1">
      <c r="A26" s="95"/>
      <c r="B26" s="94"/>
      <c r="C26" s="102"/>
      <c r="D26" s="103"/>
      <c r="E26" s="100"/>
      <c r="F26" s="100"/>
      <c r="G26" s="85"/>
      <c r="H26" s="4" t="s">
        <v>315</v>
      </c>
      <c r="I26" s="12">
        <v>27</v>
      </c>
      <c r="J26" s="15">
        <v>1</v>
      </c>
      <c r="K26" s="15">
        <v>4</v>
      </c>
      <c r="L26" s="15">
        <v>50</v>
      </c>
      <c r="M26" s="92" t="s">
        <v>343</v>
      </c>
      <c r="N26" s="92" t="s">
        <v>344</v>
      </c>
      <c r="O26" s="92" t="s">
        <v>833</v>
      </c>
      <c r="P26" s="9">
        <v>120</v>
      </c>
      <c r="Q26" s="194">
        <v>0</v>
      </c>
      <c r="R26" s="194">
        <v>0</v>
      </c>
      <c r="S26" s="194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569</v>
      </c>
      <c r="I27" s="12">
        <v>27</v>
      </c>
      <c r="J27" s="15">
        <v>1</v>
      </c>
      <c r="K27" s="15">
        <v>4</v>
      </c>
      <c r="L27" s="15">
        <v>50</v>
      </c>
      <c r="M27" s="92" t="s">
        <v>343</v>
      </c>
      <c r="N27" s="92" t="s">
        <v>344</v>
      </c>
      <c r="O27" s="92" t="s">
        <v>568</v>
      </c>
      <c r="P27" s="9"/>
      <c r="Q27" s="194">
        <f>Q28</f>
        <v>4328.4</v>
      </c>
      <c r="R27" s="194">
        <f>R28</f>
        <v>4328.4</v>
      </c>
      <c r="S27" s="194">
        <f>S28</f>
        <v>4328.4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315</v>
      </c>
      <c r="I28" s="12">
        <v>27</v>
      </c>
      <c r="J28" s="15">
        <v>1</v>
      </c>
      <c r="K28" s="15">
        <v>4</v>
      </c>
      <c r="L28" s="15">
        <v>50</v>
      </c>
      <c r="M28" s="92" t="s">
        <v>343</v>
      </c>
      <c r="N28" s="92" t="s">
        <v>344</v>
      </c>
      <c r="O28" s="92" t="s">
        <v>568</v>
      </c>
      <c r="P28" s="9">
        <v>120</v>
      </c>
      <c r="Q28" s="194">
        <v>4328.4</v>
      </c>
      <c r="R28" s="194">
        <v>4328.4</v>
      </c>
      <c r="S28" s="194">
        <v>4328.4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566</v>
      </c>
      <c r="I29" s="9">
        <v>27</v>
      </c>
      <c r="J29" s="15">
        <v>1</v>
      </c>
      <c r="K29" s="15">
        <v>4</v>
      </c>
      <c r="L29" s="15">
        <v>50</v>
      </c>
      <c r="M29" s="92" t="s">
        <v>343</v>
      </c>
      <c r="N29" s="92" t="s">
        <v>344</v>
      </c>
      <c r="O29" s="92" t="s">
        <v>565</v>
      </c>
      <c r="P29" s="9"/>
      <c r="Q29" s="194">
        <f>SUM(Q30:Q31)</f>
        <v>955.6</v>
      </c>
      <c r="R29" s="194">
        <f>SUM(R30:R31)</f>
        <v>0</v>
      </c>
      <c r="S29" s="194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315</v>
      </c>
      <c r="I30" s="9">
        <v>27</v>
      </c>
      <c r="J30" s="15">
        <v>1</v>
      </c>
      <c r="K30" s="15">
        <v>4</v>
      </c>
      <c r="L30" s="15">
        <v>50</v>
      </c>
      <c r="M30" s="92" t="s">
        <v>343</v>
      </c>
      <c r="N30" s="92" t="s">
        <v>344</v>
      </c>
      <c r="O30" s="92" t="s">
        <v>565</v>
      </c>
      <c r="P30" s="9">
        <v>120</v>
      </c>
      <c r="Q30" s="194">
        <f>867.6+87.8-39.8</f>
        <v>915.6</v>
      </c>
      <c r="R30" s="194">
        <v>0</v>
      </c>
      <c r="S30" s="194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444</v>
      </c>
      <c r="I31" s="9">
        <v>27</v>
      </c>
      <c r="J31" s="15">
        <v>1</v>
      </c>
      <c r="K31" s="15">
        <v>4</v>
      </c>
      <c r="L31" s="15">
        <v>50</v>
      </c>
      <c r="M31" s="92" t="s">
        <v>343</v>
      </c>
      <c r="N31" s="92" t="s">
        <v>344</v>
      </c>
      <c r="O31" s="92" t="s">
        <v>565</v>
      </c>
      <c r="P31" s="9">
        <v>240</v>
      </c>
      <c r="Q31" s="194">
        <v>40</v>
      </c>
      <c r="R31" s="194">
        <v>0</v>
      </c>
      <c r="S31" s="194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343</v>
      </c>
      <c r="N32" s="92" t="s">
        <v>344</v>
      </c>
      <c r="O32" s="92" t="s">
        <v>567</v>
      </c>
      <c r="P32" s="9"/>
      <c r="Q32" s="194">
        <f>Q33</f>
        <v>100.9</v>
      </c>
      <c r="R32" s="194">
        <v>0</v>
      </c>
      <c r="S32" s="194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315</v>
      </c>
      <c r="I33" s="9">
        <v>27</v>
      </c>
      <c r="J33" s="15">
        <v>1</v>
      </c>
      <c r="K33" s="15">
        <v>4</v>
      </c>
      <c r="L33" s="15">
        <v>50</v>
      </c>
      <c r="M33" s="92" t="s">
        <v>343</v>
      </c>
      <c r="N33" s="92" t="s">
        <v>344</v>
      </c>
      <c r="O33" s="92" t="s">
        <v>567</v>
      </c>
      <c r="P33" s="9">
        <v>120</v>
      </c>
      <c r="Q33" s="194">
        <f>92.9+14.7-6.7</f>
        <v>100.9</v>
      </c>
      <c r="R33" s="194">
        <v>0</v>
      </c>
      <c r="S33" s="194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806</v>
      </c>
      <c r="I34" s="9">
        <v>27</v>
      </c>
      <c r="J34" s="15">
        <v>1</v>
      </c>
      <c r="K34" s="15">
        <v>4</v>
      </c>
      <c r="L34" s="15">
        <v>50</v>
      </c>
      <c r="M34" s="92" t="s">
        <v>343</v>
      </c>
      <c r="N34" s="92" t="s">
        <v>344</v>
      </c>
      <c r="O34" s="92" t="s">
        <v>465</v>
      </c>
      <c r="P34" s="9"/>
      <c r="Q34" s="194">
        <f>SUM(Q35:Q36)</f>
        <v>497.09999999999997</v>
      </c>
      <c r="R34" s="194">
        <f>SUM(R35:R36)</f>
        <v>0</v>
      </c>
      <c r="S34" s="194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315</v>
      </c>
      <c r="I35" s="9">
        <v>27</v>
      </c>
      <c r="J35" s="15">
        <v>1</v>
      </c>
      <c r="K35" s="15">
        <v>4</v>
      </c>
      <c r="L35" s="15">
        <v>50</v>
      </c>
      <c r="M35" s="92" t="s">
        <v>343</v>
      </c>
      <c r="N35" s="92" t="s">
        <v>344</v>
      </c>
      <c r="O35" s="92" t="s">
        <v>465</v>
      </c>
      <c r="P35" s="9">
        <v>120</v>
      </c>
      <c r="Q35" s="194">
        <f>467.7+45.1-21.7</f>
        <v>491.09999999999997</v>
      </c>
      <c r="R35" s="194">
        <v>0</v>
      </c>
      <c r="S35" s="194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444</v>
      </c>
      <c r="I36" s="9">
        <v>27</v>
      </c>
      <c r="J36" s="15">
        <v>1</v>
      </c>
      <c r="K36" s="15">
        <v>4</v>
      </c>
      <c r="L36" s="15">
        <v>50</v>
      </c>
      <c r="M36" s="92" t="s">
        <v>343</v>
      </c>
      <c r="N36" s="92" t="s">
        <v>344</v>
      </c>
      <c r="O36" s="92" t="s">
        <v>465</v>
      </c>
      <c r="P36" s="9">
        <v>240</v>
      </c>
      <c r="Q36" s="194">
        <v>6</v>
      </c>
      <c r="R36" s="195">
        <v>0</v>
      </c>
      <c r="S36" s="195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478</v>
      </c>
      <c r="I37" s="9">
        <v>27</v>
      </c>
      <c r="J37" s="15">
        <v>1</v>
      </c>
      <c r="K37" s="15">
        <v>4</v>
      </c>
      <c r="L37" s="15">
        <v>50</v>
      </c>
      <c r="M37" s="92" t="s">
        <v>343</v>
      </c>
      <c r="N37" s="92" t="s">
        <v>344</v>
      </c>
      <c r="O37" s="92" t="s">
        <v>466</v>
      </c>
      <c r="P37" s="9"/>
      <c r="Q37" s="194">
        <f>Q38</f>
        <v>201.20000000000002</v>
      </c>
      <c r="R37" s="194">
        <f>R38</f>
        <v>0</v>
      </c>
      <c r="S37" s="194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315</v>
      </c>
      <c r="I38" s="9">
        <v>27</v>
      </c>
      <c r="J38" s="15">
        <v>1</v>
      </c>
      <c r="K38" s="15">
        <v>4</v>
      </c>
      <c r="L38" s="15">
        <v>50</v>
      </c>
      <c r="M38" s="92" t="s">
        <v>343</v>
      </c>
      <c r="N38" s="92" t="s">
        <v>344</v>
      </c>
      <c r="O38" s="92" t="s">
        <v>466</v>
      </c>
      <c r="P38" s="9">
        <v>120</v>
      </c>
      <c r="Q38" s="194">
        <f>164+24.8-14.6+27</f>
        <v>201.20000000000002</v>
      </c>
      <c r="R38" s="194">
        <v>0</v>
      </c>
      <c r="S38" s="194">
        <v>0</v>
      </c>
    </row>
    <row r="39" spans="1:19" ht="68.25" customHeight="1" hidden="1">
      <c r="A39" s="95"/>
      <c r="B39" s="94"/>
      <c r="C39" s="102"/>
      <c r="D39" s="103"/>
      <c r="E39" s="100"/>
      <c r="F39" s="100"/>
      <c r="G39" s="85"/>
      <c r="H39" s="10" t="s">
        <v>477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344</v>
      </c>
      <c r="O39" s="92" t="s">
        <v>805</v>
      </c>
      <c r="P39" s="9"/>
      <c r="Q39" s="194">
        <f>Q40</f>
        <v>0</v>
      </c>
      <c r="R39" s="194">
        <f>R40</f>
        <v>0</v>
      </c>
      <c r="S39" s="194">
        <f>S40</f>
        <v>0</v>
      </c>
    </row>
    <row r="40" spans="1:19" ht="24" customHeight="1" hidden="1">
      <c r="A40" s="95"/>
      <c r="B40" s="94"/>
      <c r="C40" s="102"/>
      <c r="D40" s="103"/>
      <c r="E40" s="100"/>
      <c r="F40" s="100"/>
      <c r="G40" s="85"/>
      <c r="H40" s="10" t="s">
        <v>315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805</v>
      </c>
      <c r="P40" s="9">
        <v>120</v>
      </c>
      <c r="Q40" s="194">
        <v>0</v>
      </c>
      <c r="R40" s="194">
        <v>0</v>
      </c>
      <c r="S40" s="194">
        <v>0</v>
      </c>
    </row>
    <row r="41" spans="1:19" s="170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385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3">
        <f>Q42</f>
        <v>27.5</v>
      </c>
      <c r="R41" s="193">
        <f aca="true" t="shared" si="1" ref="R41:S43">R42</f>
        <v>3.3</v>
      </c>
      <c r="S41" s="193">
        <f t="shared" si="1"/>
        <v>2.9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51</v>
      </c>
      <c r="I42" s="9">
        <v>27</v>
      </c>
      <c r="J42" s="15">
        <v>1</v>
      </c>
      <c r="K42" s="15">
        <v>5</v>
      </c>
      <c r="L42" s="15">
        <v>50</v>
      </c>
      <c r="M42" s="92" t="s">
        <v>343</v>
      </c>
      <c r="N42" s="92" t="s">
        <v>353</v>
      </c>
      <c r="O42" s="92" t="s">
        <v>388</v>
      </c>
      <c r="P42" s="9"/>
      <c r="Q42" s="194">
        <f>Q43</f>
        <v>27.5</v>
      </c>
      <c r="R42" s="194">
        <f t="shared" si="1"/>
        <v>3.3</v>
      </c>
      <c r="S42" s="194">
        <f t="shared" si="1"/>
        <v>2.9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53</v>
      </c>
      <c r="I43" s="9">
        <v>27</v>
      </c>
      <c r="J43" s="15">
        <v>1</v>
      </c>
      <c r="K43" s="15">
        <v>5</v>
      </c>
      <c r="L43" s="15">
        <v>50</v>
      </c>
      <c r="M43" s="92" t="s">
        <v>343</v>
      </c>
      <c r="N43" s="92" t="s">
        <v>361</v>
      </c>
      <c r="O43" s="92" t="s">
        <v>388</v>
      </c>
      <c r="P43" s="9"/>
      <c r="Q43" s="194">
        <f>Q44</f>
        <v>27.5</v>
      </c>
      <c r="R43" s="194">
        <f t="shared" si="1"/>
        <v>3.3</v>
      </c>
      <c r="S43" s="194">
        <f t="shared" si="1"/>
        <v>2.9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486</v>
      </c>
      <c r="I44" s="9">
        <v>27</v>
      </c>
      <c r="J44" s="15">
        <v>1</v>
      </c>
      <c r="K44" s="15">
        <v>5</v>
      </c>
      <c r="L44" s="15">
        <v>50</v>
      </c>
      <c r="M44" s="92" t="s">
        <v>343</v>
      </c>
      <c r="N44" s="92" t="s">
        <v>361</v>
      </c>
      <c r="O44" s="92" t="s">
        <v>485</v>
      </c>
      <c r="P44" s="9"/>
      <c r="Q44" s="194">
        <f>Q45</f>
        <v>27.5</v>
      </c>
      <c r="R44" s="194">
        <f>R45</f>
        <v>3.3</v>
      </c>
      <c r="S44" s="194">
        <f>S45</f>
        <v>2.9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444</v>
      </c>
      <c r="I45" s="9">
        <v>27</v>
      </c>
      <c r="J45" s="15">
        <v>1</v>
      </c>
      <c r="K45" s="15">
        <v>5</v>
      </c>
      <c r="L45" s="15">
        <v>50</v>
      </c>
      <c r="M45" s="92" t="s">
        <v>343</v>
      </c>
      <c r="N45" s="92" t="s">
        <v>361</v>
      </c>
      <c r="O45" s="92" t="s">
        <v>485</v>
      </c>
      <c r="P45" s="9">
        <v>240</v>
      </c>
      <c r="Q45" s="194">
        <v>27.5</v>
      </c>
      <c r="R45" s="194">
        <v>3.3</v>
      </c>
      <c r="S45" s="194">
        <v>2.9</v>
      </c>
    </row>
    <row r="46" spans="1:19" s="170" customFormat="1" ht="18.75" customHeight="1">
      <c r="A46" s="418">
        <v>1200</v>
      </c>
      <c r="B46" s="418"/>
      <c r="C46" s="419"/>
      <c r="D46" s="419"/>
      <c r="E46" s="419"/>
      <c r="F46" s="419"/>
      <c r="G46" s="129">
        <v>622</v>
      </c>
      <c r="H46" s="130" t="s">
        <v>117</v>
      </c>
      <c r="I46" s="131">
        <v>27</v>
      </c>
      <c r="J46" s="132">
        <v>1</v>
      </c>
      <c r="K46" s="132">
        <v>11</v>
      </c>
      <c r="L46" s="133" t="s">
        <v>316</v>
      </c>
      <c r="M46" s="134" t="s">
        <v>316</v>
      </c>
      <c r="N46" s="134"/>
      <c r="O46" s="134" t="s">
        <v>316</v>
      </c>
      <c r="P46" s="131" t="s">
        <v>316</v>
      </c>
      <c r="Q46" s="193">
        <f aca="true" t="shared" si="2" ref="Q46:S48">Q47</f>
        <v>500</v>
      </c>
      <c r="R46" s="193">
        <f t="shared" si="2"/>
        <v>500</v>
      </c>
      <c r="S46" s="193">
        <f t="shared" si="2"/>
        <v>500</v>
      </c>
    </row>
    <row r="47" spans="1:19" ht="23.25" customHeight="1">
      <c r="A47" s="95"/>
      <c r="B47" s="94"/>
      <c r="C47" s="427">
        <v>1204</v>
      </c>
      <c r="D47" s="428"/>
      <c r="E47" s="428"/>
      <c r="F47" s="428"/>
      <c r="G47" s="85">
        <v>622</v>
      </c>
      <c r="H47" s="10" t="s">
        <v>117</v>
      </c>
      <c r="I47" s="9">
        <v>27</v>
      </c>
      <c r="J47" s="15">
        <v>1</v>
      </c>
      <c r="K47" s="15">
        <v>11</v>
      </c>
      <c r="L47" s="91">
        <v>70</v>
      </c>
      <c r="M47" s="92">
        <v>0</v>
      </c>
      <c r="N47" s="92" t="s">
        <v>353</v>
      </c>
      <c r="O47" s="92" t="s">
        <v>388</v>
      </c>
      <c r="P47" s="9" t="s">
        <v>316</v>
      </c>
      <c r="Q47" s="194">
        <f t="shared" si="2"/>
        <v>500</v>
      </c>
      <c r="R47" s="194">
        <f t="shared" si="2"/>
        <v>500</v>
      </c>
      <c r="S47" s="194">
        <f t="shared" si="2"/>
        <v>500</v>
      </c>
    </row>
    <row r="48" spans="1:19" ht="21" customHeight="1">
      <c r="A48" s="95"/>
      <c r="B48" s="94"/>
      <c r="C48" s="93"/>
      <c r="D48" s="424">
        <v>4440000</v>
      </c>
      <c r="E48" s="424"/>
      <c r="F48" s="424"/>
      <c r="G48" s="85">
        <v>621</v>
      </c>
      <c r="H48" s="10" t="s">
        <v>109</v>
      </c>
      <c r="I48" s="9">
        <v>27</v>
      </c>
      <c r="J48" s="15">
        <v>1</v>
      </c>
      <c r="K48" s="15">
        <v>11</v>
      </c>
      <c r="L48" s="91" t="s">
        <v>99</v>
      </c>
      <c r="M48" s="92" t="s">
        <v>355</v>
      </c>
      <c r="N48" s="92" t="s">
        <v>353</v>
      </c>
      <c r="O48" s="92" t="s">
        <v>388</v>
      </c>
      <c r="P48" s="9" t="s">
        <v>316</v>
      </c>
      <c r="Q48" s="194">
        <f t="shared" si="2"/>
        <v>500</v>
      </c>
      <c r="R48" s="194">
        <f t="shared" si="2"/>
        <v>500</v>
      </c>
      <c r="S48" s="194">
        <f t="shared" si="2"/>
        <v>500</v>
      </c>
    </row>
    <row r="49" spans="1:19" ht="23.25" customHeight="1">
      <c r="A49" s="95"/>
      <c r="B49" s="94"/>
      <c r="C49" s="99"/>
      <c r="D49" s="105"/>
      <c r="E49" s="100"/>
      <c r="F49" s="100"/>
      <c r="G49" s="101">
        <v>621</v>
      </c>
      <c r="H49" s="4" t="s">
        <v>333</v>
      </c>
      <c r="I49" s="7">
        <v>27</v>
      </c>
      <c r="J49" s="20">
        <v>1</v>
      </c>
      <c r="K49" s="15">
        <v>11</v>
      </c>
      <c r="L49" s="91" t="s">
        <v>99</v>
      </c>
      <c r="M49" s="92" t="s">
        <v>355</v>
      </c>
      <c r="N49" s="92" t="s">
        <v>353</v>
      </c>
      <c r="O49" s="92" t="s">
        <v>388</v>
      </c>
      <c r="P49" s="5">
        <v>870</v>
      </c>
      <c r="Q49" s="196">
        <v>500</v>
      </c>
      <c r="R49" s="196">
        <v>500</v>
      </c>
      <c r="S49" s="196">
        <v>500</v>
      </c>
    </row>
    <row r="50" spans="1:19" s="170" customFormat="1" ht="23.25" customHeight="1">
      <c r="A50" s="135"/>
      <c r="B50" s="136"/>
      <c r="C50" s="135"/>
      <c r="D50" s="137"/>
      <c r="E50" s="138"/>
      <c r="F50" s="138"/>
      <c r="G50" s="129"/>
      <c r="H50" s="130" t="s">
        <v>317</v>
      </c>
      <c r="I50" s="139">
        <v>27</v>
      </c>
      <c r="J50" s="140">
        <v>1</v>
      </c>
      <c r="K50" s="132">
        <v>13</v>
      </c>
      <c r="L50" s="133"/>
      <c r="M50" s="134"/>
      <c r="N50" s="134"/>
      <c r="O50" s="134"/>
      <c r="P50" s="139"/>
      <c r="Q50" s="197">
        <f>Q51+Q59</f>
        <v>38549</v>
      </c>
      <c r="R50" s="197">
        <f>R51+R59</f>
        <v>35170.1</v>
      </c>
      <c r="S50" s="197">
        <f>S51+S59</f>
        <v>26015.9</v>
      </c>
    </row>
    <row r="51" spans="1:19" ht="33.75" customHeight="1" hidden="1">
      <c r="A51" s="93"/>
      <c r="B51" s="94"/>
      <c r="C51" s="93"/>
      <c r="D51" s="105"/>
      <c r="E51" s="100"/>
      <c r="F51" s="100"/>
      <c r="G51" s="85"/>
      <c r="H51" s="10" t="s">
        <v>603</v>
      </c>
      <c r="I51" s="5">
        <v>27</v>
      </c>
      <c r="J51" s="18">
        <v>1</v>
      </c>
      <c r="K51" s="15">
        <v>13</v>
      </c>
      <c r="L51" s="91" t="s">
        <v>534</v>
      </c>
      <c r="M51" s="92" t="s">
        <v>343</v>
      </c>
      <c r="N51" s="92" t="s">
        <v>353</v>
      </c>
      <c r="O51" s="92" t="s">
        <v>388</v>
      </c>
      <c r="P51" s="5"/>
      <c r="Q51" s="196">
        <f>Q52</f>
        <v>0</v>
      </c>
      <c r="R51" s="196">
        <f>R52</f>
        <v>0</v>
      </c>
      <c r="S51" s="196">
        <f>S52</f>
        <v>0</v>
      </c>
    </row>
    <row r="52" spans="1:19" ht="23.25" customHeight="1" hidden="1">
      <c r="A52" s="93"/>
      <c r="B52" s="94"/>
      <c r="C52" s="93"/>
      <c r="D52" s="105"/>
      <c r="E52" s="100"/>
      <c r="F52" s="100"/>
      <c r="G52" s="85"/>
      <c r="H52" s="10" t="s">
        <v>614</v>
      </c>
      <c r="I52" s="5">
        <v>27</v>
      </c>
      <c r="J52" s="18">
        <v>1</v>
      </c>
      <c r="K52" s="15">
        <v>13</v>
      </c>
      <c r="L52" s="91" t="s">
        <v>534</v>
      </c>
      <c r="M52" s="92" t="s">
        <v>339</v>
      </c>
      <c r="N52" s="92" t="s">
        <v>353</v>
      </c>
      <c r="O52" s="92" t="s">
        <v>388</v>
      </c>
      <c r="P52" s="5"/>
      <c r="Q52" s="196">
        <f>Q53+Q56</f>
        <v>0</v>
      </c>
      <c r="R52" s="196">
        <f>R53+R56</f>
        <v>0</v>
      </c>
      <c r="S52" s="196">
        <f>S53+S56</f>
        <v>0</v>
      </c>
    </row>
    <row r="53" spans="1:19" ht="39" customHeight="1" hidden="1">
      <c r="A53" s="93"/>
      <c r="B53" s="94"/>
      <c r="C53" s="93"/>
      <c r="D53" s="105"/>
      <c r="E53" s="100"/>
      <c r="F53" s="100"/>
      <c r="G53" s="85"/>
      <c r="H53" s="10" t="s">
        <v>615</v>
      </c>
      <c r="I53" s="5">
        <v>27</v>
      </c>
      <c r="J53" s="18">
        <v>1</v>
      </c>
      <c r="K53" s="15">
        <v>13</v>
      </c>
      <c r="L53" s="91" t="s">
        <v>534</v>
      </c>
      <c r="M53" s="92" t="s">
        <v>339</v>
      </c>
      <c r="N53" s="92" t="s">
        <v>344</v>
      </c>
      <c r="O53" s="92" t="s">
        <v>388</v>
      </c>
      <c r="P53" s="5"/>
      <c r="Q53" s="196">
        <f aca="true" t="shared" si="3" ref="Q53:S54">Q54</f>
        <v>0</v>
      </c>
      <c r="R53" s="196">
        <f t="shared" si="3"/>
        <v>0</v>
      </c>
      <c r="S53" s="196">
        <f t="shared" si="3"/>
        <v>0</v>
      </c>
    </row>
    <row r="54" spans="1:19" ht="56.25" customHeight="1" hidden="1">
      <c r="A54" s="93"/>
      <c r="B54" s="94"/>
      <c r="C54" s="93"/>
      <c r="D54" s="105"/>
      <c r="E54" s="100"/>
      <c r="F54" s="100"/>
      <c r="G54" s="85"/>
      <c r="H54" s="10" t="s">
        <v>616</v>
      </c>
      <c r="I54" s="5">
        <v>27</v>
      </c>
      <c r="J54" s="18">
        <v>1</v>
      </c>
      <c r="K54" s="15">
        <v>13</v>
      </c>
      <c r="L54" s="91" t="s">
        <v>534</v>
      </c>
      <c r="M54" s="92" t="s">
        <v>339</v>
      </c>
      <c r="N54" s="92" t="s">
        <v>344</v>
      </c>
      <c r="O54" s="92" t="s">
        <v>516</v>
      </c>
      <c r="P54" s="5"/>
      <c r="Q54" s="196">
        <f t="shared" si="3"/>
        <v>0</v>
      </c>
      <c r="R54" s="196">
        <f t="shared" si="3"/>
        <v>0</v>
      </c>
      <c r="S54" s="196">
        <f t="shared" si="3"/>
        <v>0</v>
      </c>
    </row>
    <row r="55" spans="1:19" ht="23.25" customHeight="1" hidden="1">
      <c r="A55" s="93"/>
      <c r="B55" s="94"/>
      <c r="C55" s="93"/>
      <c r="D55" s="105"/>
      <c r="E55" s="100"/>
      <c r="F55" s="100"/>
      <c r="G55" s="85"/>
      <c r="H55" s="10" t="s">
        <v>444</v>
      </c>
      <c r="I55" s="5">
        <v>27</v>
      </c>
      <c r="J55" s="18">
        <v>1</v>
      </c>
      <c r="K55" s="15">
        <v>13</v>
      </c>
      <c r="L55" s="91" t="s">
        <v>534</v>
      </c>
      <c r="M55" s="92" t="s">
        <v>339</v>
      </c>
      <c r="N55" s="92" t="s">
        <v>344</v>
      </c>
      <c r="O55" s="92" t="s">
        <v>516</v>
      </c>
      <c r="P55" s="5">
        <v>240</v>
      </c>
      <c r="Q55" s="196">
        <v>0</v>
      </c>
      <c r="R55" s="196">
        <v>0</v>
      </c>
      <c r="S55" s="196">
        <v>0</v>
      </c>
    </row>
    <row r="56" spans="1:19" ht="54" customHeight="1" hidden="1">
      <c r="A56" s="93"/>
      <c r="B56" s="94"/>
      <c r="C56" s="93"/>
      <c r="D56" s="105"/>
      <c r="E56" s="100"/>
      <c r="F56" s="100"/>
      <c r="G56" s="85"/>
      <c r="H56" s="10" t="s">
        <v>617</v>
      </c>
      <c r="I56" s="5">
        <v>27</v>
      </c>
      <c r="J56" s="18">
        <v>1</v>
      </c>
      <c r="K56" s="15">
        <v>13</v>
      </c>
      <c r="L56" s="91" t="s">
        <v>534</v>
      </c>
      <c r="M56" s="92" t="s">
        <v>339</v>
      </c>
      <c r="N56" s="92" t="s">
        <v>361</v>
      </c>
      <c r="O56" s="92" t="s">
        <v>388</v>
      </c>
      <c r="P56" s="5"/>
      <c r="Q56" s="196">
        <f aca="true" t="shared" si="4" ref="Q56:S57">Q57</f>
        <v>0</v>
      </c>
      <c r="R56" s="196">
        <f t="shared" si="4"/>
        <v>0</v>
      </c>
      <c r="S56" s="196">
        <f t="shared" si="4"/>
        <v>0</v>
      </c>
    </row>
    <row r="57" spans="1:19" ht="51.75" customHeight="1" hidden="1">
      <c r="A57" s="93"/>
      <c r="B57" s="94"/>
      <c r="C57" s="93"/>
      <c r="D57" s="105"/>
      <c r="E57" s="100"/>
      <c r="F57" s="100"/>
      <c r="G57" s="85"/>
      <c r="H57" s="10" t="s">
        <v>616</v>
      </c>
      <c r="I57" s="5">
        <v>27</v>
      </c>
      <c r="J57" s="18">
        <v>1</v>
      </c>
      <c r="K57" s="15">
        <v>13</v>
      </c>
      <c r="L57" s="91" t="s">
        <v>534</v>
      </c>
      <c r="M57" s="92" t="s">
        <v>339</v>
      </c>
      <c r="N57" s="92" t="s">
        <v>361</v>
      </c>
      <c r="O57" s="92" t="s">
        <v>516</v>
      </c>
      <c r="P57" s="5"/>
      <c r="Q57" s="196">
        <f t="shared" si="4"/>
        <v>0</v>
      </c>
      <c r="R57" s="196">
        <f t="shared" si="4"/>
        <v>0</v>
      </c>
      <c r="S57" s="196">
        <f t="shared" si="4"/>
        <v>0</v>
      </c>
    </row>
    <row r="58" spans="1:19" ht="23.25" customHeight="1" hidden="1">
      <c r="A58" s="93"/>
      <c r="B58" s="94"/>
      <c r="C58" s="93"/>
      <c r="D58" s="105"/>
      <c r="E58" s="100"/>
      <c r="F58" s="100"/>
      <c r="G58" s="85"/>
      <c r="H58" s="10" t="s">
        <v>444</v>
      </c>
      <c r="I58" s="5">
        <v>27</v>
      </c>
      <c r="J58" s="18">
        <v>1</v>
      </c>
      <c r="K58" s="15">
        <v>13</v>
      </c>
      <c r="L58" s="91" t="s">
        <v>534</v>
      </c>
      <c r="M58" s="92" t="s">
        <v>339</v>
      </c>
      <c r="N58" s="92" t="s">
        <v>361</v>
      </c>
      <c r="O58" s="92" t="s">
        <v>516</v>
      </c>
      <c r="P58" s="5">
        <v>240</v>
      </c>
      <c r="Q58" s="196">
        <v>0</v>
      </c>
      <c r="R58" s="196">
        <v>0</v>
      </c>
      <c r="S58" s="196">
        <v>0</v>
      </c>
    </row>
    <row r="59" spans="1:19" ht="23.25" customHeight="1">
      <c r="A59" s="93"/>
      <c r="B59" s="94"/>
      <c r="C59" s="93"/>
      <c r="D59" s="105"/>
      <c r="E59" s="100"/>
      <c r="F59" s="100"/>
      <c r="G59" s="85"/>
      <c r="H59" s="10" t="s">
        <v>51</v>
      </c>
      <c r="I59" s="5">
        <v>27</v>
      </c>
      <c r="J59" s="18">
        <v>1</v>
      </c>
      <c r="K59" s="15">
        <v>13</v>
      </c>
      <c r="L59" s="91" t="s">
        <v>533</v>
      </c>
      <c r="M59" s="92" t="s">
        <v>343</v>
      </c>
      <c r="N59" s="92" t="s">
        <v>353</v>
      </c>
      <c r="O59" s="92" t="s">
        <v>388</v>
      </c>
      <c r="P59" s="5"/>
      <c r="Q59" s="196">
        <f>Q60+Q71+Q82+Q90</f>
        <v>38549</v>
      </c>
      <c r="R59" s="196">
        <f>R60+R71+R82</f>
        <v>35170.1</v>
      </c>
      <c r="S59" s="196">
        <f>S60+S71+S82</f>
        <v>26015.9</v>
      </c>
    </row>
    <row r="60" spans="1:19" s="170" customFormat="1" ht="37.5" customHeight="1">
      <c r="A60" s="135"/>
      <c r="B60" s="136"/>
      <c r="C60" s="135"/>
      <c r="D60" s="137"/>
      <c r="E60" s="138"/>
      <c r="F60" s="138"/>
      <c r="G60" s="129"/>
      <c r="H60" s="10" t="s">
        <v>52</v>
      </c>
      <c r="I60" s="5">
        <v>27</v>
      </c>
      <c r="J60" s="18">
        <v>1</v>
      </c>
      <c r="K60" s="15">
        <v>13</v>
      </c>
      <c r="L60" s="91" t="s">
        <v>533</v>
      </c>
      <c r="M60" s="92" t="s">
        <v>343</v>
      </c>
      <c r="N60" s="92" t="s">
        <v>344</v>
      </c>
      <c r="O60" s="92" t="s">
        <v>388</v>
      </c>
      <c r="P60" s="5"/>
      <c r="Q60" s="196">
        <f>Q61+Q65+Q67+Q69</f>
        <v>1570.4999999999998</v>
      </c>
      <c r="R60" s="196">
        <f>R61+R65+R67+R69</f>
        <v>1058.5</v>
      </c>
      <c r="S60" s="196">
        <f>S61+S65+S67+S69</f>
        <v>1058.5</v>
      </c>
    </row>
    <row r="61" spans="1:19" ht="25.5" customHeight="1">
      <c r="A61" s="95"/>
      <c r="B61" s="94"/>
      <c r="C61" s="99"/>
      <c r="D61" s="97"/>
      <c r="E61" s="415">
        <v>5203500</v>
      </c>
      <c r="F61" s="415"/>
      <c r="G61" s="85">
        <v>521</v>
      </c>
      <c r="H61" s="10" t="s">
        <v>98</v>
      </c>
      <c r="I61" s="9">
        <v>27</v>
      </c>
      <c r="J61" s="15">
        <v>1</v>
      </c>
      <c r="K61" s="15">
        <v>13</v>
      </c>
      <c r="L61" s="91" t="s">
        <v>533</v>
      </c>
      <c r="M61" s="92" t="s">
        <v>343</v>
      </c>
      <c r="N61" s="92" t="s">
        <v>344</v>
      </c>
      <c r="O61" s="92" t="s">
        <v>394</v>
      </c>
      <c r="P61" s="9" t="s">
        <v>316</v>
      </c>
      <c r="Q61" s="194">
        <f>SUM(Q62:Q64)</f>
        <v>1066.8</v>
      </c>
      <c r="R61" s="194">
        <f>SUM(R62:R64)</f>
        <v>1058.5</v>
      </c>
      <c r="S61" s="194">
        <f>SUM(S62:S64)</f>
        <v>1058.5</v>
      </c>
    </row>
    <row r="62" spans="1:19" ht="26.25" customHeight="1">
      <c r="A62" s="106"/>
      <c r="B62" s="107"/>
      <c r="C62" s="102"/>
      <c r="D62" s="103"/>
      <c r="E62" s="100"/>
      <c r="F62" s="100"/>
      <c r="G62" s="85"/>
      <c r="H62" s="10" t="s">
        <v>444</v>
      </c>
      <c r="I62" s="5">
        <v>27</v>
      </c>
      <c r="J62" s="18">
        <v>1</v>
      </c>
      <c r="K62" s="15">
        <v>13</v>
      </c>
      <c r="L62" s="91" t="s">
        <v>533</v>
      </c>
      <c r="M62" s="92" t="s">
        <v>343</v>
      </c>
      <c r="N62" s="92" t="s">
        <v>344</v>
      </c>
      <c r="O62" s="92" t="s">
        <v>394</v>
      </c>
      <c r="P62" s="5">
        <v>240</v>
      </c>
      <c r="Q62" s="196">
        <f>976-2</f>
        <v>974</v>
      </c>
      <c r="R62" s="196">
        <v>976</v>
      </c>
      <c r="S62" s="196">
        <v>976</v>
      </c>
    </row>
    <row r="63" spans="1:19" ht="26.25" customHeight="1">
      <c r="A63" s="106"/>
      <c r="B63" s="107"/>
      <c r="C63" s="102"/>
      <c r="D63" s="103"/>
      <c r="E63" s="100"/>
      <c r="F63" s="100"/>
      <c r="G63" s="85"/>
      <c r="H63" s="10" t="s">
        <v>449</v>
      </c>
      <c r="I63" s="5">
        <v>27</v>
      </c>
      <c r="J63" s="18">
        <v>1</v>
      </c>
      <c r="K63" s="15">
        <v>13</v>
      </c>
      <c r="L63" s="91" t="s">
        <v>533</v>
      </c>
      <c r="M63" s="92" t="s">
        <v>343</v>
      </c>
      <c r="N63" s="92" t="s">
        <v>344</v>
      </c>
      <c r="O63" s="92" t="s">
        <v>394</v>
      </c>
      <c r="P63" s="5">
        <v>320</v>
      </c>
      <c r="Q63" s="196">
        <v>2</v>
      </c>
      <c r="R63" s="196">
        <v>0</v>
      </c>
      <c r="S63" s="196">
        <v>0</v>
      </c>
    </row>
    <row r="64" spans="1:19" ht="20.25" customHeight="1">
      <c r="A64" s="106"/>
      <c r="B64" s="108"/>
      <c r="C64" s="102"/>
      <c r="D64" s="105"/>
      <c r="E64" s="100"/>
      <c r="F64" s="100"/>
      <c r="G64" s="85"/>
      <c r="H64" s="10" t="s">
        <v>445</v>
      </c>
      <c r="I64" s="5">
        <v>27</v>
      </c>
      <c r="J64" s="20">
        <v>1</v>
      </c>
      <c r="K64" s="15">
        <v>13</v>
      </c>
      <c r="L64" s="91" t="s">
        <v>533</v>
      </c>
      <c r="M64" s="92" t="s">
        <v>343</v>
      </c>
      <c r="N64" s="92" t="s">
        <v>344</v>
      </c>
      <c r="O64" s="92" t="s">
        <v>394</v>
      </c>
      <c r="P64" s="5">
        <v>850</v>
      </c>
      <c r="Q64" s="196">
        <f>82.5+8.3</f>
        <v>90.8</v>
      </c>
      <c r="R64" s="196">
        <v>82.5</v>
      </c>
      <c r="S64" s="196">
        <v>82.5</v>
      </c>
    </row>
    <row r="65" spans="1:19" ht="21" customHeight="1">
      <c r="A65" s="106"/>
      <c r="B65" s="107"/>
      <c r="C65" s="102"/>
      <c r="D65" s="103"/>
      <c r="E65" s="100"/>
      <c r="F65" s="100"/>
      <c r="G65" s="85"/>
      <c r="H65" s="10" t="s">
        <v>56</v>
      </c>
      <c r="I65" s="9">
        <v>27</v>
      </c>
      <c r="J65" s="15">
        <v>1</v>
      </c>
      <c r="K65" s="15">
        <v>13</v>
      </c>
      <c r="L65" s="91" t="s">
        <v>533</v>
      </c>
      <c r="M65" s="92" t="s">
        <v>343</v>
      </c>
      <c r="N65" s="92" t="s">
        <v>344</v>
      </c>
      <c r="O65" s="92" t="s">
        <v>669</v>
      </c>
      <c r="P65" s="9"/>
      <c r="Q65" s="194">
        <f>Q66</f>
        <v>389.9</v>
      </c>
      <c r="R65" s="196">
        <f>R66</f>
        <v>0</v>
      </c>
      <c r="S65" s="196">
        <f>S66</f>
        <v>0</v>
      </c>
    </row>
    <row r="66" spans="1:19" ht="21" customHeight="1">
      <c r="A66" s="106"/>
      <c r="B66" s="107"/>
      <c r="C66" s="102"/>
      <c r="D66" s="103"/>
      <c r="E66" s="100"/>
      <c r="F66" s="100"/>
      <c r="G66" s="85"/>
      <c r="H66" s="10" t="s">
        <v>444</v>
      </c>
      <c r="I66" s="9">
        <v>27</v>
      </c>
      <c r="J66" s="15">
        <v>1</v>
      </c>
      <c r="K66" s="15">
        <v>13</v>
      </c>
      <c r="L66" s="91" t="s">
        <v>533</v>
      </c>
      <c r="M66" s="92" t="s">
        <v>343</v>
      </c>
      <c r="N66" s="92" t="s">
        <v>344</v>
      </c>
      <c r="O66" s="92" t="s">
        <v>669</v>
      </c>
      <c r="P66" s="9">
        <v>240</v>
      </c>
      <c r="Q66" s="194">
        <v>389.9</v>
      </c>
      <c r="R66" s="196">
        <v>0</v>
      </c>
      <c r="S66" s="196">
        <v>0</v>
      </c>
    </row>
    <row r="67" spans="1:19" ht="38.25" customHeight="1">
      <c r="A67" s="93"/>
      <c r="B67" s="94"/>
      <c r="C67" s="102"/>
      <c r="D67" s="107"/>
      <c r="E67" s="110"/>
      <c r="F67" s="110"/>
      <c r="G67" s="85"/>
      <c r="H67" s="2" t="s">
        <v>308</v>
      </c>
      <c r="I67" s="9">
        <v>27</v>
      </c>
      <c r="J67" s="15">
        <v>1</v>
      </c>
      <c r="K67" s="15">
        <v>13</v>
      </c>
      <c r="L67" s="91" t="s">
        <v>533</v>
      </c>
      <c r="M67" s="92" t="s">
        <v>343</v>
      </c>
      <c r="N67" s="92" t="s">
        <v>344</v>
      </c>
      <c r="O67" s="92" t="s">
        <v>309</v>
      </c>
      <c r="P67" s="9" t="s">
        <v>389</v>
      </c>
      <c r="Q67" s="194">
        <f>Q68</f>
        <v>2.5</v>
      </c>
      <c r="R67" s="194">
        <f>R68</f>
        <v>0</v>
      </c>
      <c r="S67" s="194">
        <f>S68</f>
        <v>0</v>
      </c>
    </row>
    <row r="68" spans="1:19" ht="28.5" customHeight="1">
      <c r="A68" s="93"/>
      <c r="B68" s="94"/>
      <c r="C68" s="102"/>
      <c r="D68" s="107"/>
      <c r="E68" s="110"/>
      <c r="F68" s="110"/>
      <c r="G68" s="85"/>
      <c r="H68" s="2" t="s">
        <v>444</v>
      </c>
      <c r="I68" s="9">
        <v>27</v>
      </c>
      <c r="J68" s="15">
        <v>1</v>
      </c>
      <c r="K68" s="15">
        <v>13</v>
      </c>
      <c r="L68" s="91" t="s">
        <v>533</v>
      </c>
      <c r="M68" s="92" t="s">
        <v>343</v>
      </c>
      <c r="N68" s="92" t="s">
        <v>344</v>
      </c>
      <c r="O68" s="92" t="s">
        <v>309</v>
      </c>
      <c r="P68" s="9">
        <v>240</v>
      </c>
      <c r="Q68" s="194">
        <v>2.5</v>
      </c>
      <c r="R68" s="194">
        <v>0</v>
      </c>
      <c r="S68" s="194">
        <v>0</v>
      </c>
    </row>
    <row r="69" spans="1:19" ht="33.75" customHeight="1">
      <c r="A69" s="110"/>
      <c r="B69" s="107"/>
      <c r="C69" s="102"/>
      <c r="D69" s="107"/>
      <c r="E69" s="110"/>
      <c r="F69" s="110"/>
      <c r="G69" s="85"/>
      <c r="H69" s="272" t="s">
        <v>578</v>
      </c>
      <c r="I69" s="9">
        <v>27</v>
      </c>
      <c r="J69" s="15">
        <v>1</v>
      </c>
      <c r="K69" s="15">
        <v>13</v>
      </c>
      <c r="L69" s="91" t="s">
        <v>533</v>
      </c>
      <c r="M69" s="92" t="s">
        <v>343</v>
      </c>
      <c r="N69" s="92" t="s">
        <v>344</v>
      </c>
      <c r="O69" s="92" t="s">
        <v>579</v>
      </c>
      <c r="P69" s="5"/>
      <c r="Q69" s="196">
        <f>Q70</f>
        <v>111.3</v>
      </c>
      <c r="R69" s="209">
        <f>R70</f>
        <v>0</v>
      </c>
      <c r="S69" s="209">
        <f>S70</f>
        <v>0</v>
      </c>
    </row>
    <row r="70" spans="1:19" ht="33.75" customHeight="1">
      <c r="A70" s="110"/>
      <c r="B70" s="107"/>
      <c r="C70" s="102"/>
      <c r="D70" s="107"/>
      <c r="E70" s="110"/>
      <c r="F70" s="110"/>
      <c r="G70" s="85"/>
      <c r="H70" s="2" t="s">
        <v>444</v>
      </c>
      <c r="I70" s="9">
        <v>27</v>
      </c>
      <c r="J70" s="15">
        <v>1</v>
      </c>
      <c r="K70" s="15">
        <v>13</v>
      </c>
      <c r="L70" s="91" t="s">
        <v>533</v>
      </c>
      <c r="M70" s="92" t="s">
        <v>343</v>
      </c>
      <c r="N70" s="92" t="s">
        <v>344</v>
      </c>
      <c r="O70" s="92" t="s">
        <v>579</v>
      </c>
      <c r="P70" s="5">
        <v>240</v>
      </c>
      <c r="Q70" s="196">
        <v>111.3</v>
      </c>
      <c r="R70" s="209">
        <v>0</v>
      </c>
      <c r="S70" s="209">
        <v>0</v>
      </c>
    </row>
    <row r="71" spans="1:19" ht="21" customHeight="1">
      <c r="A71" s="106"/>
      <c r="B71" s="107"/>
      <c r="C71" s="102"/>
      <c r="D71" s="103"/>
      <c r="E71" s="100"/>
      <c r="F71" s="100"/>
      <c r="G71" s="85"/>
      <c r="H71" s="10" t="s">
        <v>53</v>
      </c>
      <c r="I71" s="9">
        <v>27</v>
      </c>
      <c r="J71" s="15">
        <v>1</v>
      </c>
      <c r="K71" s="15">
        <v>13</v>
      </c>
      <c r="L71" s="91" t="s">
        <v>533</v>
      </c>
      <c r="M71" s="92" t="s">
        <v>343</v>
      </c>
      <c r="N71" s="92" t="s">
        <v>361</v>
      </c>
      <c r="O71" s="92" t="s">
        <v>388</v>
      </c>
      <c r="P71" s="5"/>
      <c r="Q71" s="196">
        <f>Q74+Q77+Q80+Q72</f>
        <v>1622.3000000000002</v>
      </c>
      <c r="R71" s="196">
        <f>R74+R77+R80+R72</f>
        <v>1662.6</v>
      </c>
      <c r="S71" s="196">
        <f>S74+S77+S80+S72</f>
        <v>1740.5</v>
      </c>
    </row>
    <row r="72" spans="1:19" ht="60" customHeight="1" hidden="1">
      <c r="A72" s="106"/>
      <c r="B72" s="107"/>
      <c r="C72" s="102"/>
      <c r="D72" s="103"/>
      <c r="E72" s="100"/>
      <c r="F72" s="100"/>
      <c r="G72" s="85"/>
      <c r="H72" s="10" t="s">
        <v>776</v>
      </c>
      <c r="I72" s="9">
        <v>27</v>
      </c>
      <c r="J72" s="15">
        <v>1</v>
      </c>
      <c r="K72" s="15">
        <v>13</v>
      </c>
      <c r="L72" s="91" t="s">
        <v>533</v>
      </c>
      <c r="M72" s="92" t="s">
        <v>343</v>
      </c>
      <c r="N72" s="92" t="s">
        <v>361</v>
      </c>
      <c r="O72" s="92" t="s">
        <v>775</v>
      </c>
      <c r="P72" s="5"/>
      <c r="Q72" s="196">
        <f>Q73</f>
        <v>0</v>
      </c>
      <c r="R72" s="196">
        <f>R73</f>
        <v>0</v>
      </c>
      <c r="S72" s="196">
        <f>S73</f>
        <v>0</v>
      </c>
    </row>
    <row r="73" spans="1:19" ht="21" customHeight="1" hidden="1">
      <c r="A73" s="106"/>
      <c r="B73" s="107"/>
      <c r="C73" s="102"/>
      <c r="D73" s="103"/>
      <c r="E73" s="100"/>
      <c r="F73" s="100"/>
      <c r="G73" s="85"/>
      <c r="H73" s="2" t="s">
        <v>444</v>
      </c>
      <c r="I73" s="9">
        <v>27</v>
      </c>
      <c r="J73" s="15">
        <v>1</v>
      </c>
      <c r="K73" s="15">
        <v>13</v>
      </c>
      <c r="L73" s="91" t="s">
        <v>533</v>
      </c>
      <c r="M73" s="92" t="s">
        <v>343</v>
      </c>
      <c r="N73" s="92" t="s">
        <v>361</v>
      </c>
      <c r="O73" s="92" t="s">
        <v>775</v>
      </c>
      <c r="P73" s="5">
        <v>240</v>
      </c>
      <c r="Q73" s="196">
        <v>0</v>
      </c>
      <c r="R73" s="196">
        <v>0</v>
      </c>
      <c r="S73" s="196">
        <v>0</v>
      </c>
    </row>
    <row r="74" spans="1:19" ht="51" customHeight="1">
      <c r="A74" s="106"/>
      <c r="B74" s="108"/>
      <c r="C74" s="102"/>
      <c r="D74" s="105"/>
      <c r="E74" s="100"/>
      <c r="F74" s="100"/>
      <c r="G74" s="85"/>
      <c r="H74" s="32" t="s">
        <v>406</v>
      </c>
      <c r="I74" s="9">
        <v>27</v>
      </c>
      <c r="J74" s="15">
        <v>1</v>
      </c>
      <c r="K74" s="15">
        <v>13</v>
      </c>
      <c r="L74" s="91" t="s">
        <v>533</v>
      </c>
      <c r="M74" s="92" t="s">
        <v>343</v>
      </c>
      <c r="N74" s="92" t="s">
        <v>361</v>
      </c>
      <c r="O74" s="92" t="s">
        <v>401</v>
      </c>
      <c r="P74" s="5"/>
      <c r="Q74" s="196">
        <f>SUM(Q75:Q76)</f>
        <v>397.20000000000005</v>
      </c>
      <c r="R74" s="196">
        <f>SUM(R75:R76)</f>
        <v>399.5</v>
      </c>
      <c r="S74" s="196">
        <f>SUM(S75:S76)</f>
        <v>401.8</v>
      </c>
    </row>
    <row r="75" spans="1:19" ht="30" customHeight="1">
      <c r="A75" s="106"/>
      <c r="B75" s="108"/>
      <c r="C75" s="102"/>
      <c r="D75" s="105"/>
      <c r="E75" s="100"/>
      <c r="F75" s="100"/>
      <c r="G75" s="85"/>
      <c r="H75" s="32" t="s">
        <v>315</v>
      </c>
      <c r="I75" s="9">
        <v>27</v>
      </c>
      <c r="J75" s="15">
        <v>1</v>
      </c>
      <c r="K75" s="15">
        <v>13</v>
      </c>
      <c r="L75" s="91" t="s">
        <v>533</v>
      </c>
      <c r="M75" s="92" t="s">
        <v>343</v>
      </c>
      <c r="N75" s="92" t="s">
        <v>361</v>
      </c>
      <c r="O75" s="92" t="s">
        <v>401</v>
      </c>
      <c r="P75" s="9">
        <v>120</v>
      </c>
      <c r="Q75" s="194">
        <v>290.8</v>
      </c>
      <c r="R75" s="194">
        <v>290.8</v>
      </c>
      <c r="S75" s="194">
        <v>290.8</v>
      </c>
    </row>
    <row r="76" spans="1:19" ht="27" customHeight="1">
      <c r="A76" s="106"/>
      <c r="B76" s="108"/>
      <c r="C76" s="102"/>
      <c r="D76" s="105"/>
      <c r="E76" s="100"/>
      <c r="F76" s="100"/>
      <c r="G76" s="85"/>
      <c r="H76" s="32" t="s">
        <v>444</v>
      </c>
      <c r="I76" s="9">
        <v>27</v>
      </c>
      <c r="J76" s="15">
        <v>1</v>
      </c>
      <c r="K76" s="15">
        <v>13</v>
      </c>
      <c r="L76" s="91" t="s">
        <v>533</v>
      </c>
      <c r="M76" s="92" t="s">
        <v>343</v>
      </c>
      <c r="N76" s="92" t="s">
        <v>361</v>
      </c>
      <c r="O76" s="92" t="s">
        <v>401</v>
      </c>
      <c r="P76" s="9">
        <v>240</v>
      </c>
      <c r="Q76" s="194">
        <v>106.4</v>
      </c>
      <c r="R76" s="194">
        <v>108.7</v>
      </c>
      <c r="S76" s="194">
        <v>111</v>
      </c>
    </row>
    <row r="77" spans="1:19" ht="21" customHeight="1">
      <c r="A77" s="93"/>
      <c r="B77" s="94"/>
      <c r="C77" s="102"/>
      <c r="D77" s="107"/>
      <c r="E77" s="110"/>
      <c r="F77" s="110"/>
      <c r="G77" s="85"/>
      <c r="H77" s="2" t="s">
        <v>517</v>
      </c>
      <c r="I77" s="9">
        <v>27</v>
      </c>
      <c r="J77" s="15">
        <v>1</v>
      </c>
      <c r="K77" s="15">
        <v>13</v>
      </c>
      <c r="L77" s="91" t="s">
        <v>533</v>
      </c>
      <c r="M77" s="92" t="s">
        <v>343</v>
      </c>
      <c r="N77" s="92" t="s">
        <v>361</v>
      </c>
      <c r="O77" s="92" t="s">
        <v>516</v>
      </c>
      <c r="P77" s="9"/>
      <c r="Q77" s="194">
        <f>SUM(Q78:Q79)</f>
        <v>892.1</v>
      </c>
      <c r="R77" s="194">
        <f>SUM(R78:R79)</f>
        <v>892.1</v>
      </c>
      <c r="S77" s="194">
        <f>SUM(S78:S79)</f>
        <v>892.1</v>
      </c>
    </row>
    <row r="78" spans="1:19" ht="26.25" customHeight="1">
      <c r="A78" s="93"/>
      <c r="B78" s="94"/>
      <c r="C78" s="102"/>
      <c r="D78" s="107"/>
      <c r="E78" s="110"/>
      <c r="F78" s="110"/>
      <c r="G78" s="85"/>
      <c r="H78" s="32" t="s">
        <v>315</v>
      </c>
      <c r="I78" s="9">
        <v>27</v>
      </c>
      <c r="J78" s="15">
        <v>1</v>
      </c>
      <c r="K78" s="15">
        <v>13</v>
      </c>
      <c r="L78" s="91" t="s">
        <v>533</v>
      </c>
      <c r="M78" s="92" t="s">
        <v>343</v>
      </c>
      <c r="N78" s="92" t="s">
        <v>361</v>
      </c>
      <c r="O78" s="92" t="s">
        <v>516</v>
      </c>
      <c r="P78" s="9">
        <v>120</v>
      </c>
      <c r="Q78" s="194">
        <v>527.1</v>
      </c>
      <c r="R78" s="195">
        <v>527.1</v>
      </c>
      <c r="S78" s="195">
        <v>527.1</v>
      </c>
    </row>
    <row r="79" spans="1:19" ht="30" customHeight="1">
      <c r="A79" s="93"/>
      <c r="B79" s="94"/>
      <c r="C79" s="102"/>
      <c r="D79" s="107"/>
      <c r="E79" s="110"/>
      <c r="F79" s="110"/>
      <c r="G79" s="85"/>
      <c r="H79" s="4" t="s">
        <v>444</v>
      </c>
      <c r="I79" s="9">
        <v>27</v>
      </c>
      <c r="J79" s="15">
        <v>1</v>
      </c>
      <c r="K79" s="15">
        <v>13</v>
      </c>
      <c r="L79" s="91" t="s">
        <v>533</v>
      </c>
      <c r="M79" s="92" t="s">
        <v>343</v>
      </c>
      <c r="N79" s="92" t="s">
        <v>361</v>
      </c>
      <c r="O79" s="92" t="s">
        <v>516</v>
      </c>
      <c r="P79" s="9">
        <v>240</v>
      </c>
      <c r="Q79" s="194">
        <f>415-50</f>
        <v>365</v>
      </c>
      <c r="R79" s="195">
        <f>415-50</f>
        <v>365</v>
      </c>
      <c r="S79" s="195">
        <f>415-50</f>
        <v>365</v>
      </c>
    </row>
    <row r="80" spans="1:19" ht="27.75" customHeight="1">
      <c r="A80" s="93"/>
      <c r="B80" s="94"/>
      <c r="C80" s="102"/>
      <c r="D80" s="107"/>
      <c r="E80" s="110"/>
      <c r="F80" s="110"/>
      <c r="G80" s="85"/>
      <c r="H80" s="2" t="s">
        <v>42</v>
      </c>
      <c r="I80" s="9">
        <v>27</v>
      </c>
      <c r="J80" s="15">
        <v>1</v>
      </c>
      <c r="K80" s="15">
        <v>13</v>
      </c>
      <c r="L80" s="91" t="s">
        <v>533</v>
      </c>
      <c r="M80" s="92" t="s">
        <v>343</v>
      </c>
      <c r="N80" s="92" t="s">
        <v>361</v>
      </c>
      <c r="O80" s="92" t="s">
        <v>780</v>
      </c>
      <c r="P80" s="9"/>
      <c r="Q80" s="194">
        <f>Q81</f>
        <v>333</v>
      </c>
      <c r="R80" s="194">
        <f>R81</f>
        <v>371</v>
      </c>
      <c r="S80" s="194">
        <f>S81</f>
        <v>446.59999999999997</v>
      </c>
    </row>
    <row r="81" spans="1:19" ht="33.75" customHeight="1">
      <c r="A81" s="93"/>
      <c r="B81" s="94"/>
      <c r="C81" s="102"/>
      <c r="D81" s="107"/>
      <c r="E81" s="110"/>
      <c r="F81" s="110"/>
      <c r="G81" s="85"/>
      <c r="H81" s="2" t="s">
        <v>444</v>
      </c>
      <c r="I81" s="9">
        <v>27</v>
      </c>
      <c r="J81" s="15">
        <v>1</v>
      </c>
      <c r="K81" s="15">
        <v>13</v>
      </c>
      <c r="L81" s="91" t="s">
        <v>533</v>
      </c>
      <c r="M81" s="92" t="s">
        <v>343</v>
      </c>
      <c r="N81" s="92" t="s">
        <v>361</v>
      </c>
      <c r="O81" s="92" t="s">
        <v>780</v>
      </c>
      <c r="P81" s="9">
        <v>240</v>
      </c>
      <c r="Q81" s="194">
        <f>161.9+139.1+32</f>
        <v>333</v>
      </c>
      <c r="R81" s="209">
        <f>211.9+133.1+26</f>
        <v>371</v>
      </c>
      <c r="S81" s="209">
        <f>238.1+184.1+24.4</f>
        <v>446.59999999999997</v>
      </c>
    </row>
    <row r="82" spans="1:19" ht="33.75" customHeight="1">
      <c r="A82" s="93"/>
      <c r="B82" s="94"/>
      <c r="C82" s="110"/>
      <c r="D82" s="107"/>
      <c r="E82" s="110"/>
      <c r="F82" s="110"/>
      <c r="G82" s="85"/>
      <c r="H82" s="272" t="s">
        <v>55</v>
      </c>
      <c r="I82" s="9">
        <v>27</v>
      </c>
      <c r="J82" s="15">
        <v>1</v>
      </c>
      <c r="K82" s="15">
        <v>13</v>
      </c>
      <c r="L82" s="91" t="s">
        <v>533</v>
      </c>
      <c r="M82" s="92" t="s">
        <v>343</v>
      </c>
      <c r="N82" s="92" t="s">
        <v>362</v>
      </c>
      <c r="O82" s="92" t="s">
        <v>388</v>
      </c>
      <c r="P82" s="9"/>
      <c r="Q82" s="194">
        <f>Q83+Q86+Q88</f>
        <v>35356.2</v>
      </c>
      <c r="R82" s="194">
        <f>R83+R86+R88</f>
        <v>32449</v>
      </c>
      <c r="S82" s="194">
        <f>S83+S86+S88</f>
        <v>23216.9</v>
      </c>
    </row>
    <row r="83" spans="1:19" ht="26.25" customHeight="1">
      <c r="A83" s="95"/>
      <c r="B83" s="94"/>
      <c r="C83" s="93"/>
      <c r="D83" s="424">
        <v>5220000</v>
      </c>
      <c r="E83" s="425"/>
      <c r="F83" s="425"/>
      <c r="G83" s="85">
        <v>622</v>
      </c>
      <c r="H83" s="10" t="s">
        <v>100</v>
      </c>
      <c r="I83" s="9">
        <v>27</v>
      </c>
      <c r="J83" s="15">
        <v>1</v>
      </c>
      <c r="K83" s="15">
        <v>13</v>
      </c>
      <c r="L83" s="91" t="s">
        <v>533</v>
      </c>
      <c r="M83" s="92" t="s">
        <v>343</v>
      </c>
      <c r="N83" s="92" t="s">
        <v>362</v>
      </c>
      <c r="O83" s="92" t="s">
        <v>101</v>
      </c>
      <c r="P83" s="9"/>
      <c r="Q83" s="194">
        <f>SUM(Q84:Q85)</f>
        <v>22101.199999999997</v>
      </c>
      <c r="R83" s="194">
        <f>SUM(R84:R85)</f>
        <v>17426.8</v>
      </c>
      <c r="S83" s="194">
        <f>SUM(S84:S85)</f>
        <v>8194.7</v>
      </c>
    </row>
    <row r="84" spans="1:19" ht="26.25" customHeight="1">
      <c r="A84" s="95"/>
      <c r="B84" s="94"/>
      <c r="C84" s="93"/>
      <c r="D84" s="97"/>
      <c r="E84" s="96"/>
      <c r="F84" s="96"/>
      <c r="G84" s="85"/>
      <c r="H84" s="10" t="s">
        <v>446</v>
      </c>
      <c r="I84" s="5">
        <v>27</v>
      </c>
      <c r="J84" s="18">
        <v>1</v>
      </c>
      <c r="K84" s="15">
        <v>13</v>
      </c>
      <c r="L84" s="91" t="s">
        <v>533</v>
      </c>
      <c r="M84" s="92" t="s">
        <v>343</v>
      </c>
      <c r="N84" s="92" t="s">
        <v>362</v>
      </c>
      <c r="O84" s="92" t="s">
        <v>101</v>
      </c>
      <c r="P84" s="9">
        <v>610</v>
      </c>
      <c r="Q84" s="194">
        <v>292.6</v>
      </c>
      <c r="R84" s="194">
        <v>292.6</v>
      </c>
      <c r="S84" s="194">
        <v>292.6</v>
      </c>
    </row>
    <row r="85" spans="1:19" ht="21" customHeight="1">
      <c r="A85" s="95"/>
      <c r="B85" s="94"/>
      <c r="C85" s="99"/>
      <c r="D85" s="103"/>
      <c r="E85" s="169"/>
      <c r="F85" s="169"/>
      <c r="G85" s="85"/>
      <c r="H85" s="10" t="s">
        <v>479</v>
      </c>
      <c r="I85" s="9">
        <v>27</v>
      </c>
      <c r="J85" s="15">
        <v>1</v>
      </c>
      <c r="K85" s="15">
        <v>13</v>
      </c>
      <c r="L85" s="91" t="s">
        <v>533</v>
      </c>
      <c r="M85" s="92" t="s">
        <v>343</v>
      </c>
      <c r="N85" s="92" t="s">
        <v>362</v>
      </c>
      <c r="O85" s="92" t="s">
        <v>101</v>
      </c>
      <c r="P85" s="9">
        <v>620</v>
      </c>
      <c r="Q85" s="194">
        <f>20853.6-45+3000-3000+1000</f>
        <v>21808.6</v>
      </c>
      <c r="R85" s="194">
        <f>17160.2-26</f>
        <v>17134.2</v>
      </c>
      <c r="S85" s="194">
        <f>7926.5-24.4</f>
        <v>7902.1</v>
      </c>
    </row>
    <row r="86" spans="1:19" ht="34.5" customHeight="1">
      <c r="A86" s="106"/>
      <c r="B86" s="107"/>
      <c r="C86" s="102"/>
      <c r="D86" s="103"/>
      <c r="E86" s="100"/>
      <c r="F86" s="100"/>
      <c r="G86" s="85"/>
      <c r="H86" s="10" t="s">
        <v>569</v>
      </c>
      <c r="I86" s="9">
        <v>27</v>
      </c>
      <c r="J86" s="15">
        <v>1</v>
      </c>
      <c r="K86" s="15">
        <v>13</v>
      </c>
      <c r="L86" s="91" t="s">
        <v>533</v>
      </c>
      <c r="M86" s="92" t="s">
        <v>343</v>
      </c>
      <c r="N86" s="92" t="s">
        <v>362</v>
      </c>
      <c r="O86" s="92" t="s">
        <v>568</v>
      </c>
      <c r="P86" s="5"/>
      <c r="Q86" s="196">
        <f>Q87</f>
        <v>8287.3</v>
      </c>
      <c r="R86" s="196">
        <f>R87</f>
        <v>10054.5</v>
      </c>
      <c r="S86" s="196">
        <f>S87</f>
        <v>10054.5</v>
      </c>
    </row>
    <row r="87" spans="1:19" ht="21" customHeight="1">
      <c r="A87" s="106"/>
      <c r="B87" s="107"/>
      <c r="C87" s="102"/>
      <c r="D87" s="103"/>
      <c r="E87" s="100"/>
      <c r="F87" s="100"/>
      <c r="G87" s="85"/>
      <c r="H87" s="10" t="s">
        <v>479</v>
      </c>
      <c r="I87" s="9">
        <v>27</v>
      </c>
      <c r="J87" s="15">
        <v>1</v>
      </c>
      <c r="K87" s="15">
        <v>13</v>
      </c>
      <c r="L87" s="91" t="s">
        <v>533</v>
      </c>
      <c r="M87" s="92" t="s">
        <v>343</v>
      </c>
      <c r="N87" s="92" t="s">
        <v>362</v>
      </c>
      <c r="O87" s="92" t="s">
        <v>568</v>
      </c>
      <c r="P87" s="5">
        <v>620</v>
      </c>
      <c r="Q87" s="196">
        <f>10054.5-1767.2</f>
        <v>8287.3</v>
      </c>
      <c r="R87" s="196">
        <v>10054.5</v>
      </c>
      <c r="S87" s="196">
        <v>10054.5</v>
      </c>
    </row>
    <row r="88" spans="1:19" ht="66" customHeight="1">
      <c r="A88" s="106"/>
      <c r="B88" s="108"/>
      <c r="C88" s="102"/>
      <c r="D88" s="105"/>
      <c r="E88" s="100"/>
      <c r="F88" s="100"/>
      <c r="G88" s="85"/>
      <c r="H88" s="10" t="s">
        <v>102</v>
      </c>
      <c r="I88" s="9">
        <v>27</v>
      </c>
      <c r="J88" s="15">
        <v>1</v>
      </c>
      <c r="K88" s="15">
        <v>13</v>
      </c>
      <c r="L88" s="91" t="s">
        <v>533</v>
      </c>
      <c r="M88" s="92" t="s">
        <v>343</v>
      </c>
      <c r="N88" s="92" t="s">
        <v>362</v>
      </c>
      <c r="O88" s="92" t="s">
        <v>395</v>
      </c>
      <c r="P88" s="5"/>
      <c r="Q88" s="196">
        <f>Q89</f>
        <v>4967.7</v>
      </c>
      <c r="R88" s="196">
        <f>R89</f>
        <v>4967.7</v>
      </c>
      <c r="S88" s="196">
        <f>S89</f>
        <v>4967.7</v>
      </c>
    </row>
    <row r="89" spans="1:19" ht="27" customHeight="1">
      <c r="A89" s="95"/>
      <c r="B89" s="94"/>
      <c r="C89" s="99"/>
      <c r="D89" s="97"/>
      <c r="E89" s="109"/>
      <c r="F89" s="109"/>
      <c r="G89" s="101">
        <v>120</v>
      </c>
      <c r="H89" s="10" t="s">
        <v>446</v>
      </c>
      <c r="I89" s="9">
        <v>27</v>
      </c>
      <c r="J89" s="15">
        <v>1</v>
      </c>
      <c r="K89" s="15">
        <v>13</v>
      </c>
      <c r="L89" s="91" t="s">
        <v>533</v>
      </c>
      <c r="M89" s="92" t="s">
        <v>343</v>
      </c>
      <c r="N89" s="92" t="s">
        <v>362</v>
      </c>
      <c r="O89" s="92" t="s">
        <v>395</v>
      </c>
      <c r="P89" s="5">
        <v>610</v>
      </c>
      <c r="Q89" s="196">
        <v>4967.7</v>
      </c>
      <c r="R89" s="196">
        <v>4967.7</v>
      </c>
      <c r="S89" s="196">
        <v>4967.7</v>
      </c>
    </row>
    <row r="90" spans="1:19" ht="34.5" customHeight="1" hidden="1">
      <c r="A90" s="106"/>
      <c r="B90" s="107"/>
      <c r="C90" s="102"/>
      <c r="D90" s="103"/>
      <c r="E90" s="100"/>
      <c r="F90" s="100"/>
      <c r="G90" s="85"/>
      <c r="H90" s="17" t="s">
        <v>54</v>
      </c>
      <c r="I90" s="9">
        <v>27</v>
      </c>
      <c r="J90" s="15">
        <v>1</v>
      </c>
      <c r="K90" s="15">
        <v>13</v>
      </c>
      <c r="L90" s="91" t="s">
        <v>533</v>
      </c>
      <c r="M90" s="92" t="s">
        <v>343</v>
      </c>
      <c r="N90" s="92" t="s">
        <v>357</v>
      </c>
      <c r="O90" s="92" t="s">
        <v>388</v>
      </c>
      <c r="P90" s="5"/>
      <c r="Q90" s="196">
        <f aca="true" t="shared" si="5" ref="Q90:S91">Q91</f>
        <v>0</v>
      </c>
      <c r="R90" s="196">
        <f t="shared" si="5"/>
        <v>0</v>
      </c>
      <c r="S90" s="196">
        <f t="shared" si="5"/>
        <v>0</v>
      </c>
    </row>
    <row r="91" spans="1:19" ht="27" customHeight="1" hidden="1">
      <c r="A91" s="106"/>
      <c r="B91" s="107"/>
      <c r="C91" s="102"/>
      <c r="D91" s="103"/>
      <c r="E91" s="100"/>
      <c r="F91" s="100"/>
      <c r="G91" s="85"/>
      <c r="H91" s="4" t="s">
        <v>596</v>
      </c>
      <c r="I91" s="9">
        <v>27</v>
      </c>
      <c r="J91" s="15">
        <v>1</v>
      </c>
      <c r="K91" s="15">
        <v>13</v>
      </c>
      <c r="L91" s="91" t="s">
        <v>533</v>
      </c>
      <c r="M91" s="92" t="s">
        <v>343</v>
      </c>
      <c r="N91" s="92" t="s">
        <v>357</v>
      </c>
      <c r="O91" s="92" t="s">
        <v>57</v>
      </c>
      <c r="P91" s="5"/>
      <c r="Q91" s="196">
        <f t="shared" si="5"/>
        <v>0</v>
      </c>
      <c r="R91" s="196">
        <f t="shared" si="5"/>
        <v>0</v>
      </c>
      <c r="S91" s="196">
        <f t="shared" si="5"/>
        <v>0</v>
      </c>
    </row>
    <row r="92" spans="1:19" ht="27" customHeight="1" hidden="1">
      <c r="A92" s="106"/>
      <c r="B92" s="107"/>
      <c r="C92" s="102"/>
      <c r="D92" s="103"/>
      <c r="E92" s="100"/>
      <c r="F92" s="100"/>
      <c r="G92" s="85"/>
      <c r="H92" s="10" t="s">
        <v>479</v>
      </c>
      <c r="I92" s="9">
        <v>27</v>
      </c>
      <c r="J92" s="15">
        <v>1</v>
      </c>
      <c r="K92" s="15">
        <v>13</v>
      </c>
      <c r="L92" s="91" t="s">
        <v>533</v>
      </c>
      <c r="M92" s="92" t="s">
        <v>343</v>
      </c>
      <c r="N92" s="92" t="s">
        <v>357</v>
      </c>
      <c r="O92" s="92" t="s">
        <v>57</v>
      </c>
      <c r="P92" s="5">
        <v>620</v>
      </c>
      <c r="Q92" s="196">
        <v>0</v>
      </c>
      <c r="R92" s="196">
        <v>0</v>
      </c>
      <c r="S92" s="196">
        <v>0</v>
      </c>
    </row>
    <row r="93" spans="1:19" s="170" customFormat="1" ht="27" customHeight="1">
      <c r="A93" s="128"/>
      <c r="B93" s="128"/>
      <c r="C93" s="128"/>
      <c r="D93" s="128"/>
      <c r="E93" s="128"/>
      <c r="F93" s="128"/>
      <c r="G93" s="129"/>
      <c r="H93" s="130" t="s">
        <v>336</v>
      </c>
      <c r="I93" s="131">
        <v>27</v>
      </c>
      <c r="J93" s="132">
        <v>3</v>
      </c>
      <c r="K93" s="132" t="s">
        <v>389</v>
      </c>
      <c r="L93" s="133"/>
      <c r="M93" s="134"/>
      <c r="N93" s="134"/>
      <c r="O93" s="134"/>
      <c r="P93" s="139"/>
      <c r="Q93" s="197">
        <f>Q94+Q103</f>
        <v>2619.2</v>
      </c>
      <c r="R93" s="197">
        <f>R94+R103</f>
        <v>2676.7</v>
      </c>
      <c r="S93" s="197">
        <f>S94+S103</f>
        <v>2676.7</v>
      </c>
    </row>
    <row r="94" spans="1:19" s="170" customFormat="1" ht="33" customHeight="1">
      <c r="A94" s="128"/>
      <c r="B94" s="128"/>
      <c r="C94" s="128"/>
      <c r="D94" s="128"/>
      <c r="E94" s="128"/>
      <c r="F94" s="128"/>
      <c r="G94" s="129"/>
      <c r="H94" s="130" t="s">
        <v>779</v>
      </c>
      <c r="I94" s="131">
        <v>27</v>
      </c>
      <c r="J94" s="132">
        <v>3</v>
      </c>
      <c r="K94" s="132">
        <v>9</v>
      </c>
      <c r="L94" s="133" t="s">
        <v>316</v>
      </c>
      <c r="M94" s="134" t="s">
        <v>316</v>
      </c>
      <c r="N94" s="134"/>
      <c r="O94" s="134" t="s">
        <v>316</v>
      </c>
      <c r="P94" s="139" t="s">
        <v>316</v>
      </c>
      <c r="Q94" s="197">
        <f aca="true" t="shared" si="6" ref="Q94:S95">Q95</f>
        <v>2355.1</v>
      </c>
      <c r="R94" s="197">
        <f t="shared" si="6"/>
        <v>2355.1</v>
      </c>
      <c r="S94" s="197">
        <f t="shared" si="6"/>
        <v>2355.1</v>
      </c>
    </row>
    <row r="95" spans="1:19" s="170" customFormat="1" ht="33" customHeight="1">
      <c r="A95" s="128"/>
      <c r="B95" s="128"/>
      <c r="C95" s="128"/>
      <c r="D95" s="128"/>
      <c r="E95" s="128"/>
      <c r="F95" s="128"/>
      <c r="G95" s="129"/>
      <c r="H95" s="10" t="s">
        <v>51</v>
      </c>
      <c r="I95" s="9">
        <v>27</v>
      </c>
      <c r="J95" s="15">
        <v>3</v>
      </c>
      <c r="K95" s="15">
        <v>9</v>
      </c>
      <c r="L95" s="91" t="s">
        <v>533</v>
      </c>
      <c r="M95" s="92" t="s">
        <v>343</v>
      </c>
      <c r="N95" s="92" t="s">
        <v>353</v>
      </c>
      <c r="O95" s="92" t="s">
        <v>388</v>
      </c>
      <c r="P95" s="139"/>
      <c r="Q95" s="196">
        <f t="shared" si="6"/>
        <v>2355.1</v>
      </c>
      <c r="R95" s="196">
        <f t="shared" si="6"/>
        <v>2355.1</v>
      </c>
      <c r="S95" s="196">
        <f t="shared" si="6"/>
        <v>2355.1</v>
      </c>
    </row>
    <row r="96" spans="1:19" s="170" customFormat="1" ht="33" customHeight="1">
      <c r="A96" s="128"/>
      <c r="B96" s="128"/>
      <c r="C96" s="128"/>
      <c r="D96" s="128"/>
      <c r="E96" s="128"/>
      <c r="F96" s="128"/>
      <c r="G96" s="129"/>
      <c r="H96" s="10" t="s">
        <v>55</v>
      </c>
      <c r="I96" s="9">
        <v>27</v>
      </c>
      <c r="J96" s="15">
        <v>3</v>
      </c>
      <c r="K96" s="15">
        <v>9</v>
      </c>
      <c r="L96" s="91" t="s">
        <v>533</v>
      </c>
      <c r="M96" s="92" t="s">
        <v>343</v>
      </c>
      <c r="N96" s="92" t="s">
        <v>362</v>
      </c>
      <c r="O96" s="92" t="s">
        <v>388</v>
      </c>
      <c r="P96" s="139"/>
      <c r="Q96" s="196">
        <f>Q97+Q101</f>
        <v>2355.1</v>
      </c>
      <c r="R96" s="196">
        <f>R97+R101</f>
        <v>2355.1</v>
      </c>
      <c r="S96" s="196">
        <f>S97+S101</f>
        <v>2355.1</v>
      </c>
    </row>
    <row r="97" spans="1:19" ht="26.25" customHeight="1">
      <c r="A97" s="84"/>
      <c r="B97" s="84"/>
      <c r="C97" s="84"/>
      <c r="D97" s="84"/>
      <c r="E97" s="84"/>
      <c r="F97" s="84"/>
      <c r="G97" s="85"/>
      <c r="H97" s="10" t="s">
        <v>100</v>
      </c>
      <c r="I97" s="9">
        <v>27</v>
      </c>
      <c r="J97" s="15">
        <v>3</v>
      </c>
      <c r="K97" s="15">
        <v>9</v>
      </c>
      <c r="L97" s="91" t="s">
        <v>533</v>
      </c>
      <c r="M97" s="92" t="s">
        <v>343</v>
      </c>
      <c r="N97" s="92" t="s">
        <v>362</v>
      </c>
      <c r="O97" s="92" t="s">
        <v>101</v>
      </c>
      <c r="P97" s="5" t="s">
        <v>316</v>
      </c>
      <c r="Q97" s="196">
        <f>SUM(Q98:Q100)</f>
        <v>1837.2</v>
      </c>
      <c r="R97" s="196">
        <f>SUM(R98:R100)</f>
        <v>1837.2</v>
      </c>
      <c r="S97" s="196">
        <f>SUM(S98:S100)</f>
        <v>1837.2</v>
      </c>
    </row>
    <row r="98" spans="1:19" ht="26.25" customHeight="1">
      <c r="A98" s="84"/>
      <c r="B98" s="84"/>
      <c r="C98" s="84"/>
      <c r="D98" s="84"/>
      <c r="E98" s="84"/>
      <c r="F98" s="84"/>
      <c r="G98" s="85"/>
      <c r="H98" s="10" t="s">
        <v>447</v>
      </c>
      <c r="I98" s="5">
        <v>27</v>
      </c>
      <c r="J98" s="18">
        <v>3</v>
      </c>
      <c r="K98" s="15">
        <v>9</v>
      </c>
      <c r="L98" s="91" t="s">
        <v>533</v>
      </c>
      <c r="M98" s="92" t="s">
        <v>343</v>
      </c>
      <c r="N98" s="92" t="s">
        <v>362</v>
      </c>
      <c r="O98" s="92" t="s">
        <v>101</v>
      </c>
      <c r="P98" s="5">
        <v>110</v>
      </c>
      <c r="Q98" s="196">
        <v>1663.9</v>
      </c>
      <c r="R98" s="196">
        <v>1663.9</v>
      </c>
      <c r="S98" s="196">
        <v>1663.9</v>
      </c>
    </row>
    <row r="99" spans="1:19" ht="23.25" customHeight="1">
      <c r="A99" s="84"/>
      <c r="B99" s="84"/>
      <c r="C99" s="84"/>
      <c r="D99" s="84"/>
      <c r="E99" s="84"/>
      <c r="F99" s="84"/>
      <c r="G99" s="85"/>
      <c r="H99" s="4" t="s">
        <v>444</v>
      </c>
      <c r="I99" s="7">
        <v>27</v>
      </c>
      <c r="J99" s="20">
        <v>3</v>
      </c>
      <c r="K99" s="15">
        <v>9</v>
      </c>
      <c r="L99" s="91" t="s">
        <v>533</v>
      </c>
      <c r="M99" s="92" t="s">
        <v>343</v>
      </c>
      <c r="N99" s="92" t="s">
        <v>362</v>
      </c>
      <c r="O99" s="92" t="s">
        <v>101</v>
      </c>
      <c r="P99" s="5">
        <v>240</v>
      </c>
      <c r="Q99" s="194">
        <v>173.1</v>
      </c>
      <c r="R99" s="194">
        <v>173.1</v>
      </c>
      <c r="S99" s="194">
        <v>173.1</v>
      </c>
    </row>
    <row r="100" spans="1:19" ht="23.25" customHeight="1">
      <c r="A100" s="84"/>
      <c r="B100" s="84"/>
      <c r="C100" s="84"/>
      <c r="D100" s="84"/>
      <c r="E100" s="84"/>
      <c r="F100" s="84"/>
      <c r="G100" s="85"/>
      <c r="H100" s="104" t="s">
        <v>445</v>
      </c>
      <c r="I100" s="5">
        <v>27</v>
      </c>
      <c r="J100" s="20">
        <v>3</v>
      </c>
      <c r="K100" s="15">
        <v>9</v>
      </c>
      <c r="L100" s="91" t="s">
        <v>533</v>
      </c>
      <c r="M100" s="92" t="s">
        <v>343</v>
      </c>
      <c r="N100" s="92" t="s">
        <v>362</v>
      </c>
      <c r="O100" s="92" t="s">
        <v>101</v>
      </c>
      <c r="P100" s="5">
        <v>850</v>
      </c>
      <c r="Q100" s="196">
        <v>0.2</v>
      </c>
      <c r="R100" s="196">
        <v>0.2</v>
      </c>
      <c r="S100" s="196">
        <v>0.2</v>
      </c>
    </row>
    <row r="101" spans="1:19" ht="23.25" customHeight="1">
      <c r="A101" s="84"/>
      <c r="B101" s="84"/>
      <c r="C101" s="84"/>
      <c r="D101" s="84"/>
      <c r="E101" s="84"/>
      <c r="F101" s="84"/>
      <c r="G101" s="85"/>
      <c r="H101" s="10" t="s">
        <v>569</v>
      </c>
      <c r="I101" s="5">
        <v>27</v>
      </c>
      <c r="J101" s="6">
        <v>3</v>
      </c>
      <c r="K101" s="15">
        <v>9</v>
      </c>
      <c r="L101" s="91" t="s">
        <v>533</v>
      </c>
      <c r="M101" s="92" t="s">
        <v>343</v>
      </c>
      <c r="N101" s="92" t="s">
        <v>362</v>
      </c>
      <c r="O101" s="92" t="s">
        <v>568</v>
      </c>
      <c r="P101" s="5"/>
      <c r="Q101" s="196">
        <f>Q102</f>
        <v>517.9</v>
      </c>
      <c r="R101" s="196">
        <f>R102</f>
        <v>517.9</v>
      </c>
      <c r="S101" s="196">
        <f>S102</f>
        <v>517.9</v>
      </c>
    </row>
    <row r="102" spans="1:19" ht="23.25" customHeight="1">
      <c r="A102" s="84"/>
      <c r="B102" s="84"/>
      <c r="C102" s="84"/>
      <c r="D102" s="84"/>
      <c r="E102" s="84"/>
      <c r="F102" s="84"/>
      <c r="G102" s="85"/>
      <c r="H102" s="10" t="s">
        <v>447</v>
      </c>
      <c r="I102" s="5">
        <v>27</v>
      </c>
      <c r="J102" s="6">
        <v>3</v>
      </c>
      <c r="K102" s="15">
        <v>9</v>
      </c>
      <c r="L102" s="91" t="s">
        <v>533</v>
      </c>
      <c r="M102" s="92" t="s">
        <v>343</v>
      </c>
      <c r="N102" s="92" t="s">
        <v>362</v>
      </c>
      <c r="O102" s="92" t="s">
        <v>568</v>
      </c>
      <c r="P102" s="5">
        <v>110</v>
      </c>
      <c r="Q102" s="196">
        <v>517.9</v>
      </c>
      <c r="R102" s="196">
        <v>517.9</v>
      </c>
      <c r="S102" s="196">
        <v>517.9</v>
      </c>
    </row>
    <row r="103" spans="1:19" s="170" customFormat="1" ht="25.5" customHeight="1">
      <c r="A103" s="128"/>
      <c r="B103" s="128"/>
      <c r="C103" s="128"/>
      <c r="D103" s="128"/>
      <c r="E103" s="128"/>
      <c r="F103" s="128"/>
      <c r="G103" s="129"/>
      <c r="H103" s="130" t="s">
        <v>337</v>
      </c>
      <c r="I103" s="131">
        <v>27</v>
      </c>
      <c r="J103" s="132">
        <v>3</v>
      </c>
      <c r="K103" s="132">
        <v>14</v>
      </c>
      <c r="L103" s="133"/>
      <c r="M103" s="134"/>
      <c r="N103" s="134"/>
      <c r="O103" s="134"/>
      <c r="P103" s="139"/>
      <c r="Q103" s="197">
        <f>Q104+Q124</f>
        <v>264.1</v>
      </c>
      <c r="R103" s="197">
        <f>R104+R124</f>
        <v>321.6</v>
      </c>
      <c r="S103" s="197">
        <f>S104+S124</f>
        <v>321.6</v>
      </c>
    </row>
    <row r="104" spans="1:19" ht="38.25" customHeight="1">
      <c r="A104" s="84"/>
      <c r="B104" s="84"/>
      <c r="C104" s="84"/>
      <c r="D104" s="84"/>
      <c r="E104" s="84"/>
      <c r="F104" s="84"/>
      <c r="G104" s="85"/>
      <c r="H104" s="10" t="s">
        <v>603</v>
      </c>
      <c r="I104" s="9">
        <v>27</v>
      </c>
      <c r="J104" s="15">
        <v>3</v>
      </c>
      <c r="K104" s="15">
        <v>14</v>
      </c>
      <c r="L104" s="91" t="s">
        <v>534</v>
      </c>
      <c r="M104" s="92" t="s">
        <v>343</v>
      </c>
      <c r="N104" s="92" t="s">
        <v>353</v>
      </c>
      <c r="O104" s="92" t="s">
        <v>388</v>
      </c>
      <c r="P104" s="5"/>
      <c r="Q104" s="196">
        <f>Q116+Q105+Q120+Q112</f>
        <v>204.1</v>
      </c>
      <c r="R104" s="196">
        <f>R116+R105+R120+R112</f>
        <v>261.6</v>
      </c>
      <c r="S104" s="196">
        <f>S116+S105+S120+S112</f>
        <v>261.6</v>
      </c>
    </row>
    <row r="105" spans="1:19" ht="22.5" customHeight="1">
      <c r="A105" s="84"/>
      <c r="B105" s="84"/>
      <c r="C105" s="84"/>
      <c r="D105" s="84"/>
      <c r="E105" s="84"/>
      <c r="F105" s="84"/>
      <c r="G105" s="85"/>
      <c r="H105" s="10" t="s">
        <v>400</v>
      </c>
      <c r="I105" s="9">
        <v>27</v>
      </c>
      <c r="J105" s="15">
        <v>3</v>
      </c>
      <c r="K105" s="15">
        <v>14</v>
      </c>
      <c r="L105" s="91" t="s">
        <v>534</v>
      </c>
      <c r="M105" s="92" t="s">
        <v>345</v>
      </c>
      <c r="N105" s="92" t="s">
        <v>353</v>
      </c>
      <c r="O105" s="92" t="s">
        <v>388</v>
      </c>
      <c r="P105" s="5"/>
      <c r="Q105" s="196">
        <f>Q106+Q109</f>
        <v>184.1</v>
      </c>
      <c r="R105" s="196">
        <f>R106+R109</f>
        <v>191.6</v>
      </c>
      <c r="S105" s="196">
        <f>S106+S109</f>
        <v>191.6</v>
      </c>
    </row>
    <row r="106" spans="1:19" ht="33.75" customHeight="1">
      <c r="A106" s="84"/>
      <c r="B106" s="84"/>
      <c r="C106" s="84"/>
      <c r="D106" s="84"/>
      <c r="E106" s="84"/>
      <c r="F106" s="84"/>
      <c r="G106" s="85"/>
      <c r="H106" s="10" t="s">
        <v>613</v>
      </c>
      <c r="I106" s="9">
        <v>27</v>
      </c>
      <c r="J106" s="15">
        <v>3</v>
      </c>
      <c r="K106" s="15">
        <v>14</v>
      </c>
      <c r="L106" s="91" t="s">
        <v>534</v>
      </c>
      <c r="M106" s="92" t="s">
        <v>345</v>
      </c>
      <c r="N106" s="92" t="s">
        <v>361</v>
      </c>
      <c r="O106" s="92" t="s">
        <v>388</v>
      </c>
      <c r="P106" s="5"/>
      <c r="Q106" s="196">
        <f aca="true" t="shared" si="7" ref="Q106:S107">Q107</f>
        <v>50</v>
      </c>
      <c r="R106" s="196">
        <f t="shared" si="7"/>
        <v>50</v>
      </c>
      <c r="S106" s="196">
        <f t="shared" si="7"/>
        <v>50</v>
      </c>
    </row>
    <row r="107" spans="1:19" ht="22.5" customHeight="1">
      <c r="A107" s="84"/>
      <c r="B107" s="84"/>
      <c r="C107" s="84"/>
      <c r="D107" s="84"/>
      <c r="E107" s="84"/>
      <c r="F107" s="84"/>
      <c r="G107" s="85"/>
      <c r="H107" s="10" t="s">
        <v>743</v>
      </c>
      <c r="I107" s="9">
        <v>27</v>
      </c>
      <c r="J107" s="15">
        <v>3</v>
      </c>
      <c r="K107" s="15">
        <v>14</v>
      </c>
      <c r="L107" s="91" t="s">
        <v>534</v>
      </c>
      <c r="M107" s="92" t="s">
        <v>345</v>
      </c>
      <c r="N107" s="92" t="s">
        <v>361</v>
      </c>
      <c r="O107" s="92" t="s">
        <v>742</v>
      </c>
      <c r="P107" s="5"/>
      <c r="Q107" s="196">
        <f t="shared" si="7"/>
        <v>50</v>
      </c>
      <c r="R107" s="196">
        <f t="shared" si="7"/>
        <v>50</v>
      </c>
      <c r="S107" s="196">
        <f t="shared" si="7"/>
        <v>50</v>
      </c>
    </row>
    <row r="108" spans="1:19" ht="22.5" customHeight="1">
      <c r="A108" s="84"/>
      <c r="B108" s="84"/>
      <c r="C108" s="84"/>
      <c r="D108" s="84"/>
      <c r="E108" s="84"/>
      <c r="F108" s="84"/>
      <c r="G108" s="85"/>
      <c r="H108" s="4" t="s">
        <v>444</v>
      </c>
      <c r="I108" s="9">
        <v>27</v>
      </c>
      <c r="J108" s="15">
        <v>3</v>
      </c>
      <c r="K108" s="15">
        <v>14</v>
      </c>
      <c r="L108" s="91" t="s">
        <v>534</v>
      </c>
      <c r="M108" s="92" t="s">
        <v>345</v>
      </c>
      <c r="N108" s="92" t="s">
        <v>361</v>
      </c>
      <c r="O108" s="92" t="s">
        <v>742</v>
      </c>
      <c r="P108" s="5">
        <v>240</v>
      </c>
      <c r="Q108" s="196">
        <v>50</v>
      </c>
      <c r="R108" s="196">
        <v>50</v>
      </c>
      <c r="S108" s="196">
        <v>50</v>
      </c>
    </row>
    <row r="109" spans="1:19" ht="22.5" customHeight="1">
      <c r="A109" s="84"/>
      <c r="B109" s="84"/>
      <c r="C109" s="84"/>
      <c r="D109" s="84"/>
      <c r="E109" s="84"/>
      <c r="F109" s="84"/>
      <c r="G109" s="85"/>
      <c r="H109" s="10" t="s">
        <v>612</v>
      </c>
      <c r="I109" s="9">
        <v>27</v>
      </c>
      <c r="J109" s="15">
        <v>3</v>
      </c>
      <c r="K109" s="15">
        <v>14</v>
      </c>
      <c r="L109" s="91" t="s">
        <v>534</v>
      </c>
      <c r="M109" s="92" t="s">
        <v>345</v>
      </c>
      <c r="N109" s="92" t="s">
        <v>362</v>
      </c>
      <c r="O109" s="92" t="s">
        <v>388</v>
      </c>
      <c r="P109" s="5"/>
      <c r="Q109" s="196">
        <f aca="true" t="shared" si="8" ref="Q109:S110">Q110</f>
        <v>134.1</v>
      </c>
      <c r="R109" s="196">
        <f t="shared" si="8"/>
        <v>141.6</v>
      </c>
      <c r="S109" s="196">
        <f t="shared" si="8"/>
        <v>141.6</v>
      </c>
    </row>
    <row r="110" spans="1:19" ht="36.75" customHeight="1">
      <c r="A110" s="84"/>
      <c r="B110" s="84"/>
      <c r="C110" s="84"/>
      <c r="D110" s="84"/>
      <c r="E110" s="84"/>
      <c r="F110" s="84"/>
      <c r="G110" s="85"/>
      <c r="H110" s="10" t="s">
        <v>442</v>
      </c>
      <c r="I110" s="9">
        <v>27</v>
      </c>
      <c r="J110" s="15">
        <v>3</v>
      </c>
      <c r="K110" s="15">
        <v>14</v>
      </c>
      <c r="L110" s="91" t="s">
        <v>534</v>
      </c>
      <c r="M110" s="92" t="s">
        <v>345</v>
      </c>
      <c r="N110" s="92" t="s">
        <v>362</v>
      </c>
      <c r="O110" s="92" t="s">
        <v>107</v>
      </c>
      <c r="P110" s="5"/>
      <c r="Q110" s="196">
        <f t="shared" si="8"/>
        <v>134.1</v>
      </c>
      <c r="R110" s="196">
        <f t="shared" si="8"/>
        <v>141.6</v>
      </c>
      <c r="S110" s="196">
        <f t="shared" si="8"/>
        <v>141.6</v>
      </c>
    </row>
    <row r="111" spans="1:19" ht="22.5" customHeight="1">
      <c r="A111" s="84"/>
      <c r="B111" s="84"/>
      <c r="C111" s="84"/>
      <c r="D111" s="84"/>
      <c r="E111" s="84"/>
      <c r="F111" s="84"/>
      <c r="G111" s="85"/>
      <c r="H111" s="4" t="s">
        <v>444</v>
      </c>
      <c r="I111" s="9">
        <v>27</v>
      </c>
      <c r="J111" s="15">
        <v>3</v>
      </c>
      <c r="K111" s="15">
        <v>14</v>
      </c>
      <c r="L111" s="91" t="s">
        <v>534</v>
      </c>
      <c r="M111" s="92" t="s">
        <v>345</v>
      </c>
      <c r="N111" s="92" t="s">
        <v>362</v>
      </c>
      <c r="O111" s="92" t="s">
        <v>107</v>
      </c>
      <c r="P111" s="5">
        <v>240</v>
      </c>
      <c r="Q111" s="196">
        <v>134.1</v>
      </c>
      <c r="R111" s="196">
        <v>141.6</v>
      </c>
      <c r="S111" s="196">
        <v>141.6</v>
      </c>
    </row>
    <row r="112" spans="1:19" ht="22.5" customHeight="1">
      <c r="A112" s="84"/>
      <c r="B112" s="84"/>
      <c r="C112" s="84"/>
      <c r="D112" s="84"/>
      <c r="E112" s="84"/>
      <c r="F112" s="84"/>
      <c r="G112" s="85"/>
      <c r="H112" s="10" t="s">
        <v>614</v>
      </c>
      <c r="I112" s="9">
        <v>27</v>
      </c>
      <c r="J112" s="15">
        <v>3</v>
      </c>
      <c r="K112" s="15">
        <v>14</v>
      </c>
      <c r="L112" s="91" t="s">
        <v>534</v>
      </c>
      <c r="M112" s="92" t="s">
        <v>339</v>
      </c>
      <c r="N112" s="92" t="s">
        <v>353</v>
      </c>
      <c r="O112" s="92" t="s">
        <v>388</v>
      </c>
      <c r="P112" s="5"/>
      <c r="Q112" s="196">
        <f>Q113</f>
        <v>0</v>
      </c>
      <c r="R112" s="196">
        <f aca="true" t="shared" si="9" ref="R112:S114">R113</f>
        <v>50</v>
      </c>
      <c r="S112" s="196">
        <f t="shared" si="9"/>
        <v>50</v>
      </c>
    </row>
    <row r="113" spans="1:19" ht="37.5" customHeight="1">
      <c r="A113" s="84"/>
      <c r="B113" s="84"/>
      <c r="C113" s="84"/>
      <c r="D113" s="84"/>
      <c r="E113" s="84"/>
      <c r="F113" s="84"/>
      <c r="G113" s="85"/>
      <c r="H113" s="10" t="s">
        <v>615</v>
      </c>
      <c r="I113" s="9">
        <v>27</v>
      </c>
      <c r="J113" s="15">
        <v>3</v>
      </c>
      <c r="K113" s="15">
        <v>14</v>
      </c>
      <c r="L113" s="91" t="s">
        <v>534</v>
      </c>
      <c r="M113" s="92" t="s">
        <v>339</v>
      </c>
      <c r="N113" s="92" t="s">
        <v>344</v>
      </c>
      <c r="O113" s="92" t="s">
        <v>388</v>
      </c>
      <c r="P113" s="5"/>
      <c r="Q113" s="196">
        <f>Q114</f>
        <v>0</v>
      </c>
      <c r="R113" s="196">
        <f t="shared" si="9"/>
        <v>50</v>
      </c>
      <c r="S113" s="196">
        <f t="shared" si="9"/>
        <v>50</v>
      </c>
    </row>
    <row r="114" spans="1:19" ht="55.5" customHeight="1">
      <c r="A114" s="84"/>
      <c r="B114" s="84"/>
      <c r="C114" s="84"/>
      <c r="D114" s="84"/>
      <c r="E114" s="84"/>
      <c r="F114" s="84"/>
      <c r="G114" s="85"/>
      <c r="H114" s="10" t="s">
        <v>616</v>
      </c>
      <c r="I114" s="9">
        <v>27</v>
      </c>
      <c r="J114" s="15">
        <v>3</v>
      </c>
      <c r="K114" s="15">
        <v>14</v>
      </c>
      <c r="L114" s="91" t="s">
        <v>534</v>
      </c>
      <c r="M114" s="92" t="s">
        <v>339</v>
      </c>
      <c r="N114" s="92" t="s">
        <v>344</v>
      </c>
      <c r="O114" s="92" t="s">
        <v>516</v>
      </c>
      <c r="P114" s="5"/>
      <c r="Q114" s="196">
        <f>Q115</f>
        <v>0</v>
      </c>
      <c r="R114" s="196">
        <f t="shared" si="9"/>
        <v>50</v>
      </c>
      <c r="S114" s="196">
        <f t="shared" si="9"/>
        <v>50</v>
      </c>
    </row>
    <row r="115" spans="1:19" ht="30" customHeight="1">
      <c r="A115" s="84"/>
      <c r="B115" s="84"/>
      <c r="C115" s="84"/>
      <c r="D115" s="84"/>
      <c r="E115" s="84"/>
      <c r="F115" s="84"/>
      <c r="G115" s="85"/>
      <c r="H115" s="4" t="s">
        <v>444</v>
      </c>
      <c r="I115" s="9">
        <v>27</v>
      </c>
      <c r="J115" s="15">
        <v>3</v>
      </c>
      <c r="K115" s="15">
        <v>14</v>
      </c>
      <c r="L115" s="91" t="s">
        <v>534</v>
      </c>
      <c r="M115" s="92" t="s">
        <v>339</v>
      </c>
      <c r="N115" s="92" t="s">
        <v>344</v>
      </c>
      <c r="O115" s="92" t="s">
        <v>516</v>
      </c>
      <c r="P115" s="5">
        <v>240</v>
      </c>
      <c r="Q115" s="196">
        <v>0</v>
      </c>
      <c r="R115" s="196">
        <v>50</v>
      </c>
      <c r="S115" s="196">
        <v>50</v>
      </c>
    </row>
    <row r="116" spans="1:19" ht="35.25" customHeight="1">
      <c r="A116" s="84"/>
      <c r="B116" s="84"/>
      <c r="C116" s="84"/>
      <c r="D116" s="84"/>
      <c r="E116" s="84"/>
      <c r="F116" s="84"/>
      <c r="G116" s="85"/>
      <c r="H116" s="32" t="s">
        <v>611</v>
      </c>
      <c r="I116" s="9">
        <v>27</v>
      </c>
      <c r="J116" s="15">
        <v>3</v>
      </c>
      <c r="K116" s="15">
        <v>14</v>
      </c>
      <c r="L116" s="15">
        <v>35</v>
      </c>
      <c r="M116" s="92" t="s">
        <v>555</v>
      </c>
      <c r="N116" s="92" t="s">
        <v>353</v>
      </c>
      <c r="O116" s="92" t="s">
        <v>388</v>
      </c>
      <c r="P116" s="5"/>
      <c r="Q116" s="196">
        <f>Q117</f>
        <v>15</v>
      </c>
      <c r="R116" s="196">
        <f aca="true" t="shared" si="10" ref="R116:S118">R117</f>
        <v>15</v>
      </c>
      <c r="S116" s="196">
        <f t="shared" si="10"/>
        <v>15</v>
      </c>
    </row>
    <row r="117" spans="1:19" ht="36.75" customHeight="1">
      <c r="A117" s="84"/>
      <c r="B117" s="84"/>
      <c r="C117" s="84"/>
      <c r="D117" s="84"/>
      <c r="E117" s="84"/>
      <c r="F117" s="84"/>
      <c r="G117" s="85"/>
      <c r="H117" s="10" t="s">
        <v>610</v>
      </c>
      <c r="I117" s="9">
        <v>27</v>
      </c>
      <c r="J117" s="15">
        <v>3</v>
      </c>
      <c r="K117" s="15">
        <v>14</v>
      </c>
      <c r="L117" s="15">
        <v>35</v>
      </c>
      <c r="M117" s="92" t="s">
        <v>555</v>
      </c>
      <c r="N117" s="92" t="s">
        <v>344</v>
      </c>
      <c r="O117" s="92" t="s">
        <v>388</v>
      </c>
      <c r="P117" s="5"/>
      <c r="Q117" s="196">
        <f>Q118</f>
        <v>15</v>
      </c>
      <c r="R117" s="196">
        <f t="shared" si="10"/>
        <v>15</v>
      </c>
      <c r="S117" s="196">
        <f t="shared" si="10"/>
        <v>15</v>
      </c>
    </row>
    <row r="118" spans="1:19" ht="21" customHeight="1">
      <c r="A118" s="84"/>
      <c r="B118" s="84"/>
      <c r="C118" s="84"/>
      <c r="D118" s="84"/>
      <c r="E118" s="84"/>
      <c r="F118" s="84"/>
      <c r="G118" s="85"/>
      <c r="H118" s="10" t="s">
        <v>609</v>
      </c>
      <c r="I118" s="9">
        <v>27</v>
      </c>
      <c r="J118" s="15">
        <v>3</v>
      </c>
      <c r="K118" s="15">
        <v>14</v>
      </c>
      <c r="L118" s="15">
        <v>35</v>
      </c>
      <c r="M118" s="92" t="s">
        <v>555</v>
      </c>
      <c r="N118" s="92" t="s">
        <v>344</v>
      </c>
      <c r="O118" s="92" t="s">
        <v>742</v>
      </c>
      <c r="P118" s="5"/>
      <c r="Q118" s="196">
        <f>Q119</f>
        <v>15</v>
      </c>
      <c r="R118" s="196">
        <f t="shared" si="10"/>
        <v>15</v>
      </c>
      <c r="S118" s="196">
        <f t="shared" si="10"/>
        <v>15</v>
      </c>
    </row>
    <row r="119" spans="1:19" ht="19.5" customHeight="1">
      <c r="A119" s="84"/>
      <c r="B119" s="84"/>
      <c r="C119" s="84"/>
      <c r="D119" s="84"/>
      <c r="E119" s="84"/>
      <c r="F119" s="84"/>
      <c r="G119" s="85"/>
      <c r="H119" s="4" t="s">
        <v>444</v>
      </c>
      <c r="I119" s="9">
        <v>27</v>
      </c>
      <c r="J119" s="15">
        <v>3</v>
      </c>
      <c r="K119" s="15">
        <v>14</v>
      </c>
      <c r="L119" s="15">
        <v>35</v>
      </c>
      <c r="M119" s="92" t="s">
        <v>555</v>
      </c>
      <c r="N119" s="92" t="s">
        <v>344</v>
      </c>
      <c r="O119" s="92" t="s">
        <v>742</v>
      </c>
      <c r="P119" s="5">
        <v>240</v>
      </c>
      <c r="Q119" s="196">
        <v>15</v>
      </c>
      <c r="R119" s="210">
        <v>15</v>
      </c>
      <c r="S119" s="210">
        <v>15</v>
      </c>
    </row>
    <row r="120" spans="1:19" ht="31.5" customHeight="1">
      <c r="A120" s="84"/>
      <c r="B120" s="84"/>
      <c r="C120" s="84"/>
      <c r="D120" s="84"/>
      <c r="E120" s="84"/>
      <c r="F120" s="84"/>
      <c r="G120" s="85"/>
      <c r="H120" s="10" t="s">
        <v>851</v>
      </c>
      <c r="I120" s="9">
        <v>27</v>
      </c>
      <c r="J120" s="6">
        <v>3</v>
      </c>
      <c r="K120" s="15">
        <v>14</v>
      </c>
      <c r="L120" s="15">
        <v>35</v>
      </c>
      <c r="M120" s="92" t="s">
        <v>340</v>
      </c>
      <c r="N120" s="92" t="s">
        <v>353</v>
      </c>
      <c r="O120" s="92" t="s">
        <v>388</v>
      </c>
      <c r="P120" s="5"/>
      <c r="Q120" s="196">
        <f>Q121</f>
        <v>5</v>
      </c>
      <c r="R120" s="196">
        <f aca="true" t="shared" si="11" ref="R120:S122">R121</f>
        <v>5</v>
      </c>
      <c r="S120" s="196">
        <f t="shared" si="11"/>
        <v>5</v>
      </c>
    </row>
    <row r="121" spans="1:19" ht="48.75" customHeight="1">
      <c r="A121" s="84"/>
      <c r="B121" s="84"/>
      <c r="C121" s="84"/>
      <c r="D121" s="84"/>
      <c r="E121" s="84"/>
      <c r="F121" s="84"/>
      <c r="G121" s="85"/>
      <c r="H121" s="10" t="s">
        <v>852</v>
      </c>
      <c r="I121" s="9">
        <v>27</v>
      </c>
      <c r="J121" s="6">
        <v>3</v>
      </c>
      <c r="K121" s="15">
        <v>14</v>
      </c>
      <c r="L121" s="15">
        <v>35</v>
      </c>
      <c r="M121" s="92" t="s">
        <v>340</v>
      </c>
      <c r="N121" s="92" t="s">
        <v>361</v>
      </c>
      <c r="O121" s="92" t="s">
        <v>388</v>
      </c>
      <c r="P121" s="5"/>
      <c r="Q121" s="196">
        <f>Q122</f>
        <v>5</v>
      </c>
      <c r="R121" s="196">
        <f t="shared" si="11"/>
        <v>5</v>
      </c>
      <c r="S121" s="196">
        <f t="shared" si="11"/>
        <v>5</v>
      </c>
    </row>
    <row r="122" spans="1:19" ht="22.5" customHeight="1">
      <c r="A122" s="84"/>
      <c r="B122" s="84"/>
      <c r="C122" s="84"/>
      <c r="D122" s="84"/>
      <c r="E122" s="84"/>
      <c r="F122" s="84"/>
      <c r="G122" s="85"/>
      <c r="H122" s="10" t="s">
        <v>853</v>
      </c>
      <c r="I122" s="9">
        <v>27</v>
      </c>
      <c r="J122" s="6">
        <v>3</v>
      </c>
      <c r="K122" s="15">
        <v>14</v>
      </c>
      <c r="L122" s="15">
        <v>35</v>
      </c>
      <c r="M122" s="92" t="s">
        <v>340</v>
      </c>
      <c r="N122" s="92" t="s">
        <v>361</v>
      </c>
      <c r="O122" s="92" t="s">
        <v>742</v>
      </c>
      <c r="P122" s="5"/>
      <c r="Q122" s="196">
        <f>Q123</f>
        <v>5</v>
      </c>
      <c r="R122" s="196">
        <f t="shared" si="11"/>
        <v>5</v>
      </c>
      <c r="S122" s="196">
        <f t="shared" si="11"/>
        <v>5</v>
      </c>
    </row>
    <row r="123" spans="1:19" ht="19.5" customHeight="1">
      <c r="A123" s="84"/>
      <c r="B123" s="84"/>
      <c r="C123" s="84"/>
      <c r="D123" s="84"/>
      <c r="E123" s="84"/>
      <c r="F123" s="84"/>
      <c r="G123" s="85"/>
      <c r="H123" s="4" t="s">
        <v>444</v>
      </c>
      <c r="I123" s="9">
        <v>27</v>
      </c>
      <c r="J123" s="6">
        <v>3</v>
      </c>
      <c r="K123" s="15">
        <v>14</v>
      </c>
      <c r="L123" s="15">
        <v>35</v>
      </c>
      <c r="M123" s="92" t="s">
        <v>340</v>
      </c>
      <c r="N123" s="92" t="s">
        <v>361</v>
      </c>
      <c r="O123" s="92" t="s">
        <v>742</v>
      </c>
      <c r="P123" s="5">
        <v>240</v>
      </c>
      <c r="Q123" s="196">
        <v>5</v>
      </c>
      <c r="R123" s="210">
        <v>5</v>
      </c>
      <c r="S123" s="210">
        <v>5</v>
      </c>
    </row>
    <row r="124" spans="1:19" ht="42" customHeight="1">
      <c r="A124" s="84"/>
      <c r="B124" s="84"/>
      <c r="C124" s="84"/>
      <c r="D124" s="84"/>
      <c r="E124" s="84"/>
      <c r="F124" s="84"/>
      <c r="G124" s="85"/>
      <c r="H124" s="32" t="s">
        <v>604</v>
      </c>
      <c r="I124" s="9">
        <v>27</v>
      </c>
      <c r="J124" s="6">
        <v>3</v>
      </c>
      <c r="K124" s="15">
        <v>14</v>
      </c>
      <c r="L124" s="15">
        <v>37</v>
      </c>
      <c r="M124" s="92" t="s">
        <v>343</v>
      </c>
      <c r="N124" s="92" t="s">
        <v>353</v>
      </c>
      <c r="O124" s="92" t="s">
        <v>388</v>
      </c>
      <c r="P124" s="5"/>
      <c r="Q124" s="196">
        <f>Q125</f>
        <v>60</v>
      </c>
      <c r="R124" s="196">
        <f aca="true" t="shared" si="12" ref="R124:S126">R125</f>
        <v>60</v>
      </c>
      <c r="S124" s="196">
        <f t="shared" si="12"/>
        <v>60</v>
      </c>
    </row>
    <row r="125" spans="1:19" ht="34.5" customHeight="1">
      <c r="A125" s="84"/>
      <c r="B125" s="84"/>
      <c r="C125" s="84"/>
      <c r="D125" s="84"/>
      <c r="E125" s="84"/>
      <c r="F125" s="84"/>
      <c r="G125" s="85"/>
      <c r="H125" s="32" t="s">
        <v>744</v>
      </c>
      <c r="I125" s="5">
        <v>27</v>
      </c>
      <c r="J125" s="20">
        <v>3</v>
      </c>
      <c r="K125" s="15">
        <v>14</v>
      </c>
      <c r="L125" s="15">
        <v>37</v>
      </c>
      <c r="M125" s="92" t="s">
        <v>343</v>
      </c>
      <c r="N125" s="92" t="s">
        <v>344</v>
      </c>
      <c r="O125" s="92" t="s">
        <v>388</v>
      </c>
      <c r="P125" s="5"/>
      <c r="Q125" s="196">
        <f>Q126</f>
        <v>60</v>
      </c>
      <c r="R125" s="196">
        <f t="shared" si="12"/>
        <v>60</v>
      </c>
      <c r="S125" s="196">
        <f t="shared" si="12"/>
        <v>60</v>
      </c>
    </row>
    <row r="126" spans="1:19" ht="19.5" customHeight="1">
      <c r="A126" s="84"/>
      <c r="B126" s="84"/>
      <c r="C126" s="84"/>
      <c r="D126" s="84"/>
      <c r="E126" s="84"/>
      <c r="F126" s="84"/>
      <c r="G126" s="85"/>
      <c r="H126" s="32" t="s">
        <v>605</v>
      </c>
      <c r="I126" s="5">
        <v>27</v>
      </c>
      <c r="J126" s="20">
        <v>3</v>
      </c>
      <c r="K126" s="15">
        <v>14</v>
      </c>
      <c r="L126" s="15">
        <v>37</v>
      </c>
      <c r="M126" s="92" t="s">
        <v>343</v>
      </c>
      <c r="N126" s="92" t="s">
        <v>344</v>
      </c>
      <c r="O126" s="92" t="s">
        <v>46</v>
      </c>
      <c r="P126" s="5"/>
      <c r="Q126" s="196">
        <f>Q127</f>
        <v>60</v>
      </c>
      <c r="R126" s="196">
        <f t="shared" si="12"/>
        <v>60</v>
      </c>
      <c r="S126" s="196">
        <f t="shared" si="12"/>
        <v>60</v>
      </c>
    </row>
    <row r="127" spans="1:19" ht="19.5" customHeight="1">
      <c r="A127" s="84"/>
      <c r="B127" s="84"/>
      <c r="C127" s="84"/>
      <c r="D127" s="84"/>
      <c r="E127" s="84"/>
      <c r="F127" s="84"/>
      <c r="G127" s="85"/>
      <c r="H127" s="32" t="s">
        <v>444</v>
      </c>
      <c r="I127" s="5">
        <v>27</v>
      </c>
      <c r="J127" s="20">
        <v>3</v>
      </c>
      <c r="K127" s="15">
        <v>14</v>
      </c>
      <c r="L127" s="15">
        <v>37</v>
      </c>
      <c r="M127" s="92" t="s">
        <v>343</v>
      </c>
      <c r="N127" s="92" t="s">
        <v>344</v>
      </c>
      <c r="O127" s="92" t="s">
        <v>46</v>
      </c>
      <c r="P127" s="5">
        <v>240</v>
      </c>
      <c r="Q127" s="196">
        <v>60</v>
      </c>
      <c r="R127" s="210">
        <v>60</v>
      </c>
      <c r="S127" s="210">
        <v>60</v>
      </c>
    </row>
    <row r="128" spans="1:19" s="170" customFormat="1" ht="23.25" customHeight="1">
      <c r="A128" s="128"/>
      <c r="B128" s="128"/>
      <c r="C128" s="128"/>
      <c r="D128" s="128"/>
      <c r="E128" s="128"/>
      <c r="F128" s="128"/>
      <c r="G128" s="129"/>
      <c r="H128" s="130" t="s">
        <v>329</v>
      </c>
      <c r="I128" s="139">
        <v>27</v>
      </c>
      <c r="J128" s="141">
        <v>4</v>
      </c>
      <c r="K128" s="132"/>
      <c r="L128" s="133"/>
      <c r="M128" s="134"/>
      <c r="N128" s="134"/>
      <c r="O128" s="134"/>
      <c r="P128" s="139"/>
      <c r="Q128" s="197">
        <f>Q129+Q134+Q153</f>
        <v>31361.1</v>
      </c>
      <c r="R128" s="197">
        <f>R129+R134+R153</f>
        <v>26419.6</v>
      </c>
      <c r="S128" s="197">
        <f>S129+S134+S153</f>
        <v>26869.6</v>
      </c>
    </row>
    <row r="129" spans="1:19" s="170" customFormat="1" ht="26.25" customHeight="1">
      <c r="A129" s="135"/>
      <c r="B129" s="136"/>
      <c r="C129" s="146"/>
      <c r="D129" s="206"/>
      <c r="E129" s="158"/>
      <c r="F129" s="158"/>
      <c r="G129" s="129"/>
      <c r="H129" s="265" t="s">
        <v>108</v>
      </c>
      <c r="I129" s="145">
        <v>27</v>
      </c>
      <c r="J129" s="149">
        <v>4</v>
      </c>
      <c r="K129" s="132">
        <v>8</v>
      </c>
      <c r="L129" s="133"/>
      <c r="M129" s="134"/>
      <c r="N129" s="134"/>
      <c r="O129" s="134"/>
      <c r="P129" s="131"/>
      <c r="Q129" s="193">
        <f aca="true" t="shared" si="13" ref="Q129:S132">Q130</f>
        <v>3554</v>
      </c>
      <c r="R129" s="193">
        <f t="shared" si="13"/>
        <v>3554</v>
      </c>
      <c r="S129" s="193">
        <f t="shared" si="13"/>
        <v>3554</v>
      </c>
    </row>
    <row r="130" spans="1:19" s="170" customFormat="1" ht="44.25" customHeight="1">
      <c r="A130" s="135"/>
      <c r="B130" s="136"/>
      <c r="C130" s="146"/>
      <c r="D130" s="206"/>
      <c r="E130" s="158"/>
      <c r="F130" s="158"/>
      <c r="G130" s="129"/>
      <c r="H130" s="10" t="s">
        <v>51</v>
      </c>
      <c r="I130" s="5">
        <v>27</v>
      </c>
      <c r="J130" s="20">
        <v>4</v>
      </c>
      <c r="K130" s="15">
        <v>8</v>
      </c>
      <c r="L130" s="91" t="s">
        <v>533</v>
      </c>
      <c r="M130" s="92" t="s">
        <v>343</v>
      </c>
      <c r="N130" s="92" t="s">
        <v>353</v>
      </c>
      <c r="O130" s="92" t="s">
        <v>388</v>
      </c>
      <c r="P130" s="131"/>
      <c r="Q130" s="193">
        <f t="shared" si="13"/>
        <v>3554</v>
      </c>
      <c r="R130" s="193">
        <f t="shared" si="13"/>
        <v>3554</v>
      </c>
      <c r="S130" s="193">
        <f t="shared" si="13"/>
        <v>3554</v>
      </c>
    </row>
    <row r="131" spans="1:19" s="170" customFormat="1" ht="26.25" customHeight="1">
      <c r="A131" s="135"/>
      <c r="B131" s="136"/>
      <c r="C131" s="146"/>
      <c r="D131" s="206"/>
      <c r="E131" s="158"/>
      <c r="F131" s="158"/>
      <c r="G131" s="129"/>
      <c r="H131" s="4" t="s">
        <v>53</v>
      </c>
      <c r="I131" s="7">
        <v>27</v>
      </c>
      <c r="J131" s="20">
        <v>4</v>
      </c>
      <c r="K131" s="15">
        <v>8</v>
      </c>
      <c r="L131" s="91" t="s">
        <v>533</v>
      </c>
      <c r="M131" s="92" t="s">
        <v>343</v>
      </c>
      <c r="N131" s="92" t="s">
        <v>361</v>
      </c>
      <c r="O131" s="92" t="s">
        <v>388</v>
      </c>
      <c r="P131" s="131"/>
      <c r="Q131" s="193">
        <f t="shared" si="13"/>
        <v>3554</v>
      </c>
      <c r="R131" s="197">
        <f t="shared" si="13"/>
        <v>3554</v>
      </c>
      <c r="S131" s="197">
        <f t="shared" si="13"/>
        <v>3554</v>
      </c>
    </row>
    <row r="132" spans="1:19" ht="36.75" customHeight="1">
      <c r="A132" s="95"/>
      <c r="B132" s="94"/>
      <c r="C132" s="99"/>
      <c r="D132" s="107"/>
      <c r="E132" s="110"/>
      <c r="F132" s="110"/>
      <c r="G132" s="85"/>
      <c r="H132" s="29" t="s">
        <v>763</v>
      </c>
      <c r="I132" s="7">
        <v>27</v>
      </c>
      <c r="J132" s="20">
        <v>4</v>
      </c>
      <c r="K132" s="15">
        <v>8</v>
      </c>
      <c r="L132" s="91" t="s">
        <v>533</v>
      </c>
      <c r="M132" s="92" t="s">
        <v>343</v>
      </c>
      <c r="N132" s="92" t="s">
        <v>361</v>
      </c>
      <c r="O132" s="92" t="s">
        <v>762</v>
      </c>
      <c r="P132" s="9"/>
      <c r="Q132" s="194">
        <f t="shared" si="13"/>
        <v>3554</v>
      </c>
      <c r="R132" s="196">
        <f t="shared" si="13"/>
        <v>3554</v>
      </c>
      <c r="S132" s="196">
        <f t="shared" si="13"/>
        <v>3554</v>
      </c>
    </row>
    <row r="133" spans="1:19" ht="28.5" customHeight="1">
      <c r="A133" s="95"/>
      <c r="B133" s="94"/>
      <c r="C133" s="99"/>
      <c r="D133" s="107"/>
      <c r="E133" s="110"/>
      <c r="F133" s="110"/>
      <c r="G133" s="85"/>
      <c r="H133" s="29" t="s">
        <v>444</v>
      </c>
      <c r="I133" s="7">
        <v>27</v>
      </c>
      <c r="J133" s="20">
        <v>4</v>
      </c>
      <c r="K133" s="15">
        <v>8</v>
      </c>
      <c r="L133" s="91" t="s">
        <v>533</v>
      </c>
      <c r="M133" s="92" t="s">
        <v>343</v>
      </c>
      <c r="N133" s="92" t="s">
        <v>361</v>
      </c>
      <c r="O133" s="92" t="s">
        <v>762</v>
      </c>
      <c r="P133" s="9">
        <v>240</v>
      </c>
      <c r="Q133" s="194">
        <v>3554</v>
      </c>
      <c r="R133" s="196">
        <v>3554</v>
      </c>
      <c r="S133" s="196">
        <v>3554</v>
      </c>
    </row>
    <row r="134" spans="1:19" s="170" customFormat="1" ht="24.75" customHeight="1">
      <c r="A134" s="135"/>
      <c r="B134" s="136"/>
      <c r="C134" s="146"/>
      <c r="D134" s="143"/>
      <c r="E134" s="147"/>
      <c r="F134" s="147"/>
      <c r="G134" s="148">
        <v>321</v>
      </c>
      <c r="H134" s="142" t="s">
        <v>94</v>
      </c>
      <c r="I134" s="145">
        <v>27</v>
      </c>
      <c r="J134" s="149">
        <v>4</v>
      </c>
      <c r="K134" s="132">
        <v>9</v>
      </c>
      <c r="L134" s="133"/>
      <c r="M134" s="134"/>
      <c r="N134" s="134"/>
      <c r="O134" s="134"/>
      <c r="P134" s="139"/>
      <c r="Q134" s="197">
        <f>Q135</f>
        <v>17129.199999999997</v>
      </c>
      <c r="R134" s="197">
        <f>R135</f>
        <v>15287.699999999999</v>
      </c>
      <c r="S134" s="197">
        <f>S135</f>
        <v>15737.699999999999</v>
      </c>
    </row>
    <row r="135" spans="1:19" ht="35.25" customHeight="1">
      <c r="A135" s="95"/>
      <c r="B135" s="94"/>
      <c r="C135" s="99"/>
      <c r="D135" s="97"/>
      <c r="E135" s="109"/>
      <c r="F135" s="109"/>
      <c r="G135" s="101">
        <v>530</v>
      </c>
      <c r="H135" s="4" t="s">
        <v>503</v>
      </c>
      <c r="I135" s="9">
        <v>27</v>
      </c>
      <c r="J135" s="15">
        <v>4</v>
      </c>
      <c r="K135" s="15">
        <v>9</v>
      </c>
      <c r="L135" s="91" t="s">
        <v>502</v>
      </c>
      <c r="M135" s="92" t="s">
        <v>343</v>
      </c>
      <c r="N135" s="92" t="s">
        <v>353</v>
      </c>
      <c r="O135" s="92" t="s">
        <v>388</v>
      </c>
      <c r="P135" s="5"/>
      <c r="Q135" s="196">
        <f>Q136+Q139+Q143+Q147+Q150</f>
        <v>17129.199999999997</v>
      </c>
      <c r="R135" s="196">
        <f>R136+R139+R143+R147+R150</f>
        <v>15287.699999999999</v>
      </c>
      <c r="S135" s="196">
        <f>S136+S139+S143+S147+S150</f>
        <v>15737.699999999999</v>
      </c>
    </row>
    <row r="136" spans="1:19" ht="29.25" customHeight="1">
      <c r="A136" s="95"/>
      <c r="B136" s="94"/>
      <c r="C136" s="99"/>
      <c r="D136" s="97"/>
      <c r="E136" s="109"/>
      <c r="F136" s="109"/>
      <c r="G136" s="101"/>
      <c r="H136" s="10" t="s">
        <v>407</v>
      </c>
      <c r="I136" s="9">
        <v>27</v>
      </c>
      <c r="J136" s="15">
        <v>4</v>
      </c>
      <c r="K136" s="15">
        <v>9</v>
      </c>
      <c r="L136" s="91" t="s">
        <v>502</v>
      </c>
      <c r="M136" s="92" t="s">
        <v>343</v>
      </c>
      <c r="N136" s="92" t="s">
        <v>344</v>
      </c>
      <c r="O136" s="92" t="s">
        <v>388</v>
      </c>
      <c r="P136" s="5"/>
      <c r="Q136" s="196">
        <f aca="true" t="shared" si="14" ref="Q136:S137">Q137</f>
        <v>2956.3</v>
      </c>
      <c r="R136" s="196">
        <f t="shared" si="14"/>
        <v>2956.3</v>
      </c>
      <c r="S136" s="196">
        <f t="shared" si="14"/>
        <v>2956.3</v>
      </c>
    </row>
    <row r="137" spans="1:19" ht="35.25" customHeight="1">
      <c r="A137" s="95"/>
      <c r="B137" s="94"/>
      <c r="C137" s="99"/>
      <c r="D137" s="97"/>
      <c r="E137" s="109"/>
      <c r="F137" s="109"/>
      <c r="G137" s="101"/>
      <c r="H137" s="10" t="s">
        <v>458</v>
      </c>
      <c r="I137" s="9">
        <v>27</v>
      </c>
      <c r="J137" s="15">
        <v>4</v>
      </c>
      <c r="K137" s="15">
        <v>9</v>
      </c>
      <c r="L137" s="91" t="s">
        <v>502</v>
      </c>
      <c r="M137" s="92" t="s">
        <v>343</v>
      </c>
      <c r="N137" s="92" t="s">
        <v>344</v>
      </c>
      <c r="O137" s="92" t="s">
        <v>105</v>
      </c>
      <c r="P137" s="5"/>
      <c r="Q137" s="196">
        <f t="shared" si="14"/>
        <v>2956.3</v>
      </c>
      <c r="R137" s="196">
        <f t="shared" si="14"/>
        <v>2956.3</v>
      </c>
      <c r="S137" s="196">
        <f t="shared" si="14"/>
        <v>2956.3</v>
      </c>
    </row>
    <row r="138" spans="1:19" ht="26.25" customHeight="1">
      <c r="A138" s="95"/>
      <c r="B138" s="94"/>
      <c r="C138" s="99"/>
      <c r="D138" s="97"/>
      <c r="E138" s="109"/>
      <c r="F138" s="109"/>
      <c r="G138" s="101"/>
      <c r="H138" s="29" t="s">
        <v>444</v>
      </c>
      <c r="I138" s="9">
        <v>27</v>
      </c>
      <c r="J138" s="15">
        <v>4</v>
      </c>
      <c r="K138" s="15">
        <v>9</v>
      </c>
      <c r="L138" s="91" t="s">
        <v>502</v>
      </c>
      <c r="M138" s="92" t="s">
        <v>343</v>
      </c>
      <c r="N138" s="92" t="s">
        <v>344</v>
      </c>
      <c r="O138" s="92" t="s">
        <v>105</v>
      </c>
      <c r="P138" s="5">
        <v>240</v>
      </c>
      <c r="Q138" s="196">
        <v>2956.3</v>
      </c>
      <c r="R138" s="196">
        <v>2956.3</v>
      </c>
      <c r="S138" s="196">
        <v>2956.3</v>
      </c>
    </row>
    <row r="139" spans="1:19" ht="24.75" customHeight="1">
      <c r="A139" s="95"/>
      <c r="B139" s="94"/>
      <c r="C139" s="99"/>
      <c r="D139" s="97"/>
      <c r="E139" s="100"/>
      <c r="F139" s="100"/>
      <c r="G139" s="101"/>
      <c r="H139" s="10" t="s">
        <v>505</v>
      </c>
      <c r="I139" s="5">
        <v>27</v>
      </c>
      <c r="J139" s="6">
        <v>4</v>
      </c>
      <c r="K139" s="15">
        <v>9</v>
      </c>
      <c r="L139" s="91" t="s">
        <v>502</v>
      </c>
      <c r="M139" s="92" t="s">
        <v>343</v>
      </c>
      <c r="N139" s="92" t="s">
        <v>362</v>
      </c>
      <c r="O139" s="92" t="s">
        <v>388</v>
      </c>
      <c r="P139" s="5"/>
      <c r="Q139" s="196">
        <f aca="true" t="shared" si="15" ref="Q139:S140">Q140</f>
        <v>9640.3</v>
      </c>
      <c r="R139" s="196">
        <f t="shared" si="15"/>
        <v>11048.8</v>
      </c>
      <c r="S139" s="196">
        <f t="shared" si="15"/>
        <v>11498.8</v>
      </c>
    </row>
    <row r="140" spans="1:19" ht="26.25" customHeight="1">
      <c r="A140" s="95"/>
      <c r="B140" s="94"/>
      <c r="C140" s="99"/>
      <c r="D140" s="97"/>
      <c r="E140" s="100"/>
      <c r="F140" s="100"/>
      <c r="G140" s="101"/>
      <c r="H140" s="4" t="s">
        <v>484</v>
      </c>
      <c r="I140" s="12">
        <v>27</v>
      </c>
      <c r="J140" s="6">
        <v>4</v>
      </c>
      <c r="K140" s="15">
        <v>9</v>
      </c>
      <c r="L140" s="91" t="s">
        <v>502</v>
      </c>
      <c r="M140" s="92" t="s">
        <v>343</v>
      </c>
      <c r="N140" s="92" t="s">
        <v>362</v>
      </c>
      <c r="O140" s="92" t="s">
        <v>483</v>
      </c>
      <c r="P140" s="5"/>
      <c r="Q140" s="196">
        <f>Q141+Q142</f>
        <v>9640.3</v>
      </c>
      <c r="R140" s="196">
        <f t="shared" si="15"/>
        <v>11048.8</v>
      </c>
      <c r="S140" s="196">
        <f t="shared" si="15"/>
        <v>11498.8</v>
      </c>
    </row>
    <row r="141" spans="1:19" ht="24.75" customHeight="1">
      <c r="A141" s="95"/>
      <c r="B141" s="94"/>
      <c r="C141" s="99"/>
      <c r="D141" s="97"/>
      <c r="E141" s="100"/>
      <c r="F141" s="100"/>
      <c r="G141" s="101"/>
      <c r="H141" s="4" t="s">
        <v>444</v>
      </c>
      <c r="I141" s="12">
        <v>27</v>
      </c>
      <c r="J141" s="6">
        <v>4</v>
      </c>
      <c r="K141" s="15">
        <v>9</v>
      </c>
      <c r="L141" s="91" t="s">
        <v>502</v>
      </c>
      <c r="M141" s="92" t="s">
        <v>343</v>
      </c>
      <c r="N141" s="92" t="s">
        <v>362</v>
      </c>
      <c r="O141" s="92" t="s">
        <v>483</v>
      </c>
      <c r="P141" s="5">
        <v>240</v>
      </c>
      <c r="Q141" s="196">
        <f>8435.8+2254.5-450-500-600</f>
        <v>9140.3</v>
      </c>
      <c r="R141" s="196">
        <v>11048.8</v>
      </c>
      <c r="S141" s="196">
        <v>11498.8</v>
      </c>
    </row>
    <row r="142" spans="1:19" ht="24.75" customHeight="1">
      <c r="A142" s="95"/>
      <c r="B142" s="94"/>
      <c r="C142" s="99"/>
      <c r="D142" s="97"/>
      <c r="E142" s="100"/>
      <c r="F142" s="100"/>
      <c r="G142" s="101"/>
      <c r="H142" s="4" t="s">
        <v>393</v>
      </c>
      <c r="I142" s="12">
        <v>27</v>
      </c>
      <c r="J142" s="6">
        <v>4</v>
      </c>
      <c r="K142" s="15">
        <v>9</v>
      </c>
      <c r="L142" s="91" t="s">
        <v>502</v>
      </c>
      <c r="M142" s="92" t="s">
        <v>343</v>
      </c>
      <c r="N142" s="92" t="s">
        <v>362</v>
      </c>
      <c r="O142" s="92" t="s">
        <v>483</v>
      </c>
      <c r="P142" s="5">
        <v>540</v>
      </c>
      <c r="Q142" s="196">
        <v>500</v>
      </c>
      <c r="R142" s="196">
        <v>0</v>
      </c>
      <c r="S142" s="196">
        <v>0</v>
      </c>
    </row>
    <row r="143" spans="1:19" ht="32.25" customHeight="1">
      <c r="A143" s="95"/>
      <c r="B143" s="94"/>
      <c r="C143" s="99"/>
      <c r="D143" s="97"/>
      <c r="E143" s="100"/>
      <c r="F143" s="100"/>
      <c r="G143" s="101"/>
      <c r="H143" s="4" t="s">
        <v>857</v>
      </c>
      <c r="I143" s="12">
        <v>27</v>
      </c>
      <c r="J143" s="6">
        <v>4</v>
      </c>
      <c r="K143" s="15">
        <v>9</v>
      </c>
      <c r="L143" s="91" t="s">
        <v>502</v>
      </c>
      <c r="M143" s="92" t="s">
        <v>343</v>
      </c>
      <c r="N143" s="92" t="s">
        <v>357</v>
      </c>
      <c r="O143" s="92" t="s">
        <v>388</v>
      </c>
      <c r="P143" s="5"/>
      <c r="Q143" s="196">
        <f>Q144</f>
        <v>1082.6</v>
      </c>
      <c r="R143" s="196">
        <f>R144</f>
        <v>1082.6</v>
      </c>
      <c r="S143" s="196">
        <f>S144</f>
        <v>1082.6</v>
      </c>
    </row>
    <row r="144" spans="1:19" ht="40.5" customHeight="1">
      <c r="A144" s="95"/>
      <c r="B144" s="94"/>
      <c r="C144" s="99"/>
      <c r="D144" s="97"/>
      <c r="E144" s="100"/>
      <c r="F144" s="100"/>
      <c r="G144" s="101"/>
      <c r="H144" s="4" t="s">
        <v>33</v>
      </c>
      <c r="I144" s="12">
        <v>27</v>
      </c>
      <c r="J144" s="6">
        <v>4</v>
      </c>
      <c r="K144" s="15">
        <v>9</v>
      </c>
      <c r="L144" s="91" t="s">
        <v>502</v>
      </c>
      <c r="M144" s="92" t="s">
        <v>343</v>
      </c>
      <c r="N144" s="92" t="s">
        <v>357</v>
      </c>
      <c r="O144" s="92" t="s">
        <v>32</v>
      </c>
      <c r="P144" s="5"/>
      <c r="Q144" s="196">
        <f>Q146</f>
        <v>1082.6</v>
      </c>
      <c r="R144" s="196">
        <f>R145</f>
        <v>1082.6</v>
      </c>
      <c r="S144" s="196">
        <f>S145</f>
        <v>1082.6</v>
      </c>
    </row>
    <row r="145" spans="1:19" ht="40.5" customHeight="1">
      <c r="A145" s="95"/>
      <c r="B145" s="94"/>
      <c r="C145" s="99"/>
      <c r="D145" s="97"/>
      <c r="E145" s="100"/>
      <c r="F145" s="100"/>
      <c r="G145" s="101"/>
      <c r="H145" s="29" t="s">
        <v>444</v>
      </c>
      <c r="I145" s="12">
        <v>27</v>
      </c>
      <c r="J145" s="6">
        <v>4</v>
      </c>
      <c r="K145" s="15">
        <v>9</v>
      </c>
      <c r="L145" s="91" t="s">
        <v>502</v>
      </c>
      <c r="M145" s="92" t="s">
        <v>343</v>
      </c>
      <c r="N145" s="92" t="s">
        <v>357</v>
      </c>
      <c r="O145" s="92" t="s">
        <v>32</v>
      </c>
      <c r="P145" s="5">
        <v>240</v>
      </c>
      <c r="Q145" s="196">
        <v>0</v>
      </c>
      <c r="R145" s="196">
        <v>1082.6</v>
      </c>
      <c r="S145" s="196">
        <v>1082.6</v>
      </c>
    </row>
    <row r="146" spans="1:19" ht="24.75" customHeight="1">
      <c r="A146" s="95"/>
      <c r="B146" s="94"/>
      <c r="C146" s="99"/>
      <c r="D146" s="97"/>
      <c r="E146" s="100"/>
      <c r="F146" s="100"/>
      <c r="G146" s="101"/>
      <c r="H146" s="4" t="s">
        <v>393</v>
      </c>
      <c r="I146" s="12">
        <v>27</v>
      </c>
      <c r="J146" s="6">
        <v>4</v>
      </c>
      <c r="K146" s="15">
        <v>9</v>
      </c>
      <c r="L146" s="91" t="s">
        <v>502</v>
      </c>
      <c r="M146" s="92" t="s">
        <v>343</v>
      </c>
      <c r="N146" s="92" t="s">
        <v>357</v>
      </c>
      <c r="O146" s="92" t="s">
        <v>32</v>
      </c>
      <c r="P146" s="5">
        <v>540</v>
      </c>
      <c r="Q146" s="196">
        <v>1082.6</v>
      </c>
      <c r="R146" s="196">
        <v>0</v>
      </c>
      <c r="S146" s="196">
        <v>0</v>
      </c>
    </row>
    <row r="147" spans="1:19" ht="34.5" customHeight="1">
      <c r="A147" s="95"/>
      <c r="B147" s="94"/>
      <c r="C147" s="99"/>
      <c r="D147" s="97"/>
      <c r="E147" s="100"/>
      <c r="F147" s="100"/>
      <c r="G147" s="101"/>
      <c r="H147" s="4" t="s">
        <v>17</v>
      </c>
      <c r="I147" s="12">
        <v>27</v>
      </c>
      <c r="J147" s="6">
        <v>4</v>
      </c>
      <c r="K147" s="15">
        <v>9</v>
      </c>
      <c r="L147" s="91" t="s">
        <v>502</v>
      </c>
      <c r="M147" s="92" t="s">
        <v>343</v>
      </c>
      <c r="N147" s="92" t="s">
        <v>346</v>
      </c>
      <c r="O147" s="92" t="s">
        <v>388</v>
      </c>
      <c r="P147" s="5"/>
      <c r="Q147" s="196">
        <f aca="true" t="shared" si="16" ref="Q147:S148">Q148</f>
        <v>3250</v>
      </c>
      <c r="R147" s="196">
        <f t="shared" si="16"/>
        <v>0</v>
      </c>
      <c r="S147" s="196">
        <f t="shared" si="16"/>
        <v>0</v>
      </c>
    </row>
    <row r="148" spans="1:19" ht="42" customHeight="1">
      <c r="A148" s="95"/>
      <c r="B148" s="94"/>
      <c r="C148" s="99"/>
      <c r="D148" s="97"/>
      <c r="E148" s="100"/>
      <c r="F148" s="100"/>
      <c r="G148" s="101"/>
      <c r="H148" s="4" t="s">
        <v>14</v>
      </c>
      <c r="I148" s="12">
        <v>27</v>
      </c>
      <c r="J148" s="6">
        <v>4</v>
      </c>
      <c r="K148" s="15">
        <v>9</v>
      </c>
      <c r="L148" s="91" t="s">
        <v>502</v>
      </c>
      <c r="M148" s="92" t="s">
        <v>343</v>
      </c>
      <c r="N148" s="92" t="s">
        <v>346</v>
      </c>
      <c r="O148" s="92" t="s">
        <v>15</v>
      </c>
      <c r="P148" s="5"/>
      <c r="Q148" s="196">
        <f t="shared" si="16"/>
        <v>3250</v>
      </c>
      <c r="R148" s="196">
        <f t="shared" si="16"/>
        <v>0</v>
      </c>
      <c r="S148" s="196">
        <f t="shared" si="16"/>
        <v>0</v>
      </c>
    </row>
    <row r="149" spans="1:19" ht="24.75" customHeight="1">
      <c r="A149" s="95"/>
      <c r="B149" s="94"/>
      <c r="C149" s="99"/>
      <c r="D149" s="97"/>
      <c r="E149" s="100"/>
      <c r="F149" s="100"/>
      <c r="G149" s="101"/>
      <c r="H149" s="4" t="s">
        <v>393</v>
      </c>
      <c r="I149" s="12">
        <v>27</v>
      </c>
      <c r="J149" s="6">
        <v>4</v>
      </c>
      <c r="K149" s="15">
        <v>9</v>
      </c>
      <c r="L149" s="91" t="s">
        <v>502</v>
      </c>
      <c r="M149" s="92" t="s">
        <v>343</v>
      </c>
      <c r="N149" s="92" t="s">
        <v>346</v>
      </c>
      <c r="O149" s="92" t="s">
        <v>15</v>
      </c>
      <c r="P149" s="5">
        <v>540</v>
      </c>
      <c r="Q149" s="196">
        <f>2000+650+600</f>
        <v>3250</v>
      </c>
      <c r="R149" s="196">
        <v>0</v>
      </c>
      <c r="S149" s="196">
        <v>0</v>
      </c>
    </row>
    <row r="150" spans="1:19" ht="36.75" customHeight="1">
      <c r="A150" s="95"/>
      <c r="B150" s="94"/>
      <c r="C150" s="99"/>
      <c r="D150" s="97"/>
      <c r="E150" s="100"/>
      <c r="F150" s="100"/>
      <c r="G150" s="101"/>
      <c r="H150" s="4" t="s">
        <v>858</v>
      </c>
      <c r="I150" s="12">
        <v>27</v>
      </c>
      <c r="J150" s="6">
        <v>4</v>
      </c>
      <c r="K150" s="15">
        <v>9</v>
      </c>
      <c r="L150" s="91" t="s">
        <v>502</v>
      </c>
      <c r="M150" s="92" t="s">
        <v>343</v>
      </c>
      <c r="N150" s="92" t="s">
        <v>364</v>
      </c>
      <c r="O150" s="92" t="s">
        <v>388</v>
      </c>
      <c r="P150" s="5"/>
      <c r="Q150" s="196">
        <f aca="true" t="shared" si="17" ref="Q150:S151">Q151</f>
        <v>200</v>
      </c>
      <c r="R150" s="196">
        <f t="shared" si="17"/>
        <v>200</v>
      </c>
      <c r="S150" s="196">
        <f t="shared" si="17"/>
        <v>200</v>
      </c>
    </row>
    <row r="151" spans="1:19" ht="24.75" customHeight="1">
      <c r="A151" s="95"/>
      <c r="B151" s="94"/>
      <c r="C151" s="99"/>
      <c r="D151" s="97"/>
      <c r="E151" s="100"/>
      <c r="F151" s="100"/>
      <c r="G151" s="101"/>
      <c r="H151" s="4" t="s">
        <v>484</v>
      </c>
      <c r="I151" s="12">
        <v>27</v>
      </c>
      <c r="J151" s="6">
        <v>4</v>
      </c>
      <c r="K151" s="15">
        <v>9</v>
      </c>
      <c r="L151" s="91" t="s">
        <v>502</v>
      </c>
      <c r="M151" s="92" t="s">
        <v>343</v>
      </c>
      <c r="N151" s="92" t="s">
        <v>364</v>
      </c>
      <c r="O151" s="92" t="s">
        <v>483</v>
      </c>
      <c r="P151" s="5"/>
      <c r="Q151" s="196">
        <f t="shared" si="17"/>
        <v>200</v>
      </c>
      <c r="R151" s="196">
        <f t="shared" si="17"/>
        <v>200</v>
      </c>
      <c r="S151" s="196">
        <f t="shared" si="17"/>
        <v>200</v>
      </c>
    </row>
    <row r="152" spans="1:19" ht="24.75" customHeight="1">
      <c r="A152" s="95"/>
      <c r="B152" s="94"/>
      <c r="C152" s="99"/>
      <c r="D152" s="97"/>
      <c r="E152" s="100"/>
      <c r="F152" s="100"/>
      <c r="G152" s="101"/>
      <c r="H152" s="4" t="s">
        <v>444</v>
      </c>
      <c r="I152" s="12">
        <v>27</v>
      </c>
      <c r="J152" s="6">
        <v>4</v>
      </c>
      <c r="K152" s="15">
        <v>9</v>
      </c>
      <c r="L152" s="91" t="s">
        <v>502</v>
      </c>
      <c r="M152" s="92" t="s">
        <v>343</v>
      </c>
      <c r="N152" s="92" t="s">
        <v>364</v>
      </c>
      <c r="O152" s="92" t="s">
        <v>483</v>
      </c>
      <c r="P152" s="5">
        <v>240</v>
      </c>
      <c r="Q152" s="196">
        <v>200</v>
      </c>
      <c r="R152" s="196">
        <v>200</v>
      </c>
      <c r="S152" s="196">
        <v>200</v>
      </c>
    </row>
    <row r="153" spans="1:19" s="170" customFormat="1" ht="24.75" customHeight="1">
      <c r="A153" s="135"/>
      <c r="B153" s="136"/>
      <c r="C153" s="146"/>
      <c r="D153" s="143"/>
      <c r="E153" s="138"/>
      <c r="F153" s="138"/>
      <c r="G153" s="148">
        <v>850</v>
      </c>
      <c r="H153" s="142" t="s">
        <v>328</v>
      </c>
      <c r="I153" s="364">
        <v>27</v>
      </c>
      <c r="J153" s="141">
        <v>4</v>
      </c>
      <c r="K153" s="132">
        <v>12</v>
      </c>
      <c r="L153" s="133"/>
      <c r="M153" s="134"/>
      <c r="N153" s="134"/>
      <c r="O153" s="134"/>
      <c r="P153" s="139"/>
      <c r="Q153" s="197">
        <f>Q154+Q177</f>
        <v>10677.9</v>
      </c>
      <c r="R153" s="197">
        <f>R154+R177</f>
        <v>7577.900000000001</v>
      </c>
      <c r="S153" s="197">
        <f>S154+S177</f>
        <v>7577.900000000001</v>
      </c>
    </row>
    <row r="154" spans="1:19" ht="40.5" customHeight="1">
      <c r="A154" s="95"/>
      <c r="B154" s="94"/>
      <c r="C154" s="93"/>
      <c r="D154" s="97"/>
      <c r="E154" s="111"/>
      <c r="F154" s="111"/>
      <c r="G154" s="85"/>
      <c r="H154" s="187" t="s">
        <v>137</v>
      </c>
      <c r="I154" s="5">
        <v>27</v>
      </c>
      <c r="J154" s="18">
        <v>4</v>
      </c>
      <c r="K154" s="15">
        <v>12</v>
      </c>
      <c r="L154" s="91" t="s">
        <v>438</v>
      </c>
      <c r="M154" s="92" t="s">
        <v>343</v>
      </c>
      <c r="N154" s="92" t="s">
        <v>353</v>
      </c>
      <c r="O154" s="92" t="s">
        <v>388</v>
      </c>
      <c r="P154" s="5"/>
      <c r="Q154" s="196">
        <f>Q155+Q169+Q174+Q158+Q162+Q166</f>
        <v>10262.6</v>
      </c>
      <c r="R154" s="196">
        <f>R155+R169+R174+R158+R162+R166</f>
        <v>7162.6</v>
      </c>
      <c r="S154" s="196">
        <f>S155+S169+S174+S158+S162+S166</f>
        <v>7162.6</v>
      </c>
    </row>
    <row r="155" spans="1:19" ht="36" customHeight="1">
      <c r="A155" s="95"/>
      <c r="B155" s="94"/>
      <c r="C155" s="93"/>
      <c r="D155" s="97"/>
      <c r="E155" s="111"/>
      <c r="F155" s="111"/>
      <c r="G155" s="85"/>
      <c r="H155" s="104" t="s">
        <v>104</v>
      </c>
      <c r="I155" s="5">
        <v>27</v>
      </c>
      <c r="J155" s="18">
        <v>4</v>
      </c>
      <c r="K155" s="15">
        <v>12</v>
      </c>
      <c r="L155" s="91" t="s">
        <v>438</v>
      </c>
      <c r="M155" s="92" t="s">
        <v>343</v>
      </c>
      <c r="N155" s="92" t="s">
        <v>344</v>
      </c>
      <c r="O155" s="92" t="s">
        <v>388</v>
      </c>
      <c r="P155" s="5"/>
      <c r="Q155" s="196">
        <f aca="true" t="shared" si="18" ref="Q155:S156">Q156</f>
        <v>26.1</v>
      </c>
      <c r="R155" s="196">
        <f t="shared" si="18"/>
        <v>50</v>
      </c>
      <c r="S155" s="196">
        <f t="shared" si="18"/>
        <v>50</v>
      </c>
    </row>
    <row r="156" spans="1:19" ht="21.75" customHeight="1">
      <c r="A156" s="95"/>
      <c r="B156" s="94"/>
      <c r="C156" s="93"/>
      <c r="D156" s="97"/>
      <c r="E156" s="111"/>
      <c r="F156" s="111"/>
      <c r="G156" s="85"/>
      <c r="H156" s="104" t="s">
        <v>22</v>
      </c>
      <c r="I156" s="5">
        <v>27</v>
      </c>
      <c r="J156" s="18">
        <v>4</v>
      </c>
      <c r="K156" s="15">
        <v>12</v>
      </c>
      <c r="L156" s="91" t="s">
        <v>438</v>
      </c>
      <c r="M156" s="92" t="s">
        <v>343</v>
      </c>
      <c r="N156" s="92" t="s">
        <v>344</v>
      </c>
      <c r="O156" s="92" t="s">
        <v>23</v>
      </c>
      <c r="P156" s="5"/>
      <c r="Q156" s="196">
        <f t="shared" si="18"/>
        <v>26.1</v>
      </c>
      <c r="R156" s="196">
        <f t="shared" si="18"/>
        <v>50</v>
      </c>
      <c r="S156" s="196">
        <f t="shared" si="18"/>
        <v>50</v>
      </c>
    </row>
    <row r="157" spans="1:19" ht="24" customHeight="1">
      <c r="A157" s="95"/>
      <c r="B157" s="94"/>
      <c r="C157" s="93"/>
      <c r="D157" s="97"/>
      <c r="E157" s="111"/>
      <c r="F157" s="111"/>
      <c r="G157" s="85"/>
      <c r="H157" s="104" t="s">
        <v>446</v>
      </c>
      <c r="I157" s="5">
        <v>27</v>
      </c>
      <c r="J157" s="18">
        <v>4</v>
      </c>
      <c r="K157" s="15">
        <v>12</v>
      </c>
      <c r="L157" s="91" t="s">
        <v>438</v>
      </c>
      <c r="M157" s="92" t="s">
        <v>343</v>
      </c>
      <c r="N157" s="92" t="s">
        <v>344</v>
      </c>
      <c r="O157" s="92" t="s">
        <v>23</v>
      </c>
      <c r="P157" s="5">
        <v>610</v>
      </c>
      <c r="Q157" s="196">
        <v>26.1</v>
      </c>
      <c r="R157" s="196">
        <v>50</v>
      </c>
      <c r="S157" s="196">
        <v>50</v>
      </c>
    </row>
    <row r="158" spans="1:19" ht="24" customHeight="1">
      <c r="A158" s="95"/>
      <c r="B158" s="94"/>
      <c r="C158" s="93"/>
      <c r="D158" s="97"/>
      <c r="E158" s="111"/>
      <c r="F158" s="111"/>
      <c r="G158" s="85"/>
      <c r="H158" s="104" t="s">
        <v>714</v>
      </c>
      <c r="I158" s="7">
        <v>27</v>
      </c>
      <c r="J158" s="18">
        <v>4</v>
      </c>
      <c r="K158" s="15">
        <v>12</v>
      </c>
      <c r="L158" s="91" t="s">
        <v>438</v>
      </c>
      <c r="M158" s="92" t="s">
        <v>343</v>
      </c>
      <c r="N158" s="92" t="s">
        <v>361</v>
      </c>
      <c r="O158" s="92" t="s">
        <v>388</v>
      </c>
      <c r="P158" s="5"/>
      <c r="Q158" s="196">
        <f>Q159</f>
        <v>0</v>
      </c>
      <c r="R158" s="196">
        <f>R159</f>
        <v>40</v>
      </c>
      <c r="S158" s="196">
        <f>S159</f>
        <v>40</v>
      </c>
    </row>
    <row r="159" spans="1:19" ht="24" customHeight="1">
      <c r="A159" s="95"/>
      <c r="B159" s="94"/>
      <c r="C159" s="93"/>
      <c r="D159" s="97"/>
      <c r="E159" s="111"/>
      <c r="F159" s="111"/>
      <c r="G159" s="85"/>
      <c r="H159" s="104" t="s">
        <v>22</v>
      </c>
      <c r="I159" s="7">
        <v>27</v>
      </c>
      <c r="J159" s="18">
        <v>4</v>
      </c>
      <c r="K159" s="15">
        <v>12</v>
      </c>
      <c r="L159" s="91" t="s">
        <v>438</v>
      </c>
      <c r="M159" s="92" t="s">
        <v>343</v>
      </c>
      <c r="N159" s="92" t="s">
        <v>361</v>
      </c>
      <c r="O159" s="92" t="s">
        <v>23</v>
      </c>
      <c r="P159" s="5"/>
      <c r="Q159" s="196">
        <f>Q160+Q161</f>
        <v>0</v>
      </c>
      <c r="R159" s="196">
        <f>R160+R161</f>
        <v>40</v>
      </c>
      <c r="S159" s="196">
        <f>S160+S161</f>
        <v>40</v>
      </c>
    </row>
    <row r="160" spans="1:19" ht="24" customHeight="1" hidden="1">
      <c r="A160" s="95"/>
      <c r="B160" s="94"/>
      <c r="C160" s="93"/>
      <c r="D160" s="97"/>
      <c r="E160" s="111"/>
      <c r="F160" s="111"/>
      <c r="G160" s="85"/>
      <c r="H160" s="4" t="s">
        <v>444</v>
      </c>
      <c r="I160" s="7">
        <v>27</v>
      </c>
      <c r="J160" s="18">
        <v>4</v>
      </c>
      <c r="K160" s="15">
        <v>12</v>
      </c>
      <c r="L160" s="91" t="s">
        <v>438</v>
      </c>
      <c r="M160" s="92" t="s">
        <v>343</v>
      </c>
      <c r="N160" s="92" t="s">
        <v>361</v>
      </c>
      <c r="O160" s="92" t="s">
        <v>23</v>
      </c>
      <c r="P160" s="5">
        <v>240</v>
      </c>
      <c r="Q160" s="196">
        <v>0</v>
      </c>
      <c r="R160" s="196">
        <v>0</v>
      </c>
      <c r="S160" s="196">
        <v>0</v>
      </c>
    </row>
    <row r="161" spans="1:19" ht="24" customHeight="1">
      <c r="A161" s="95"/>
      <c r="B161" s="94"/>
      <c r="C161" s="93"/>
      <c r="D161" s="97"/>
      <c r="E161" s="111"/>
      <c r="F161" s="111"/>
      <c r="G161" s="85"/>
      <c r="H161" s="104" t="s">
        <v>446</v>
      </c>
      <c r="I161" s="7">
        <v>27</v>
      </c>
      <c r="J161" s="18">
        <v>4</v>
      </c>
      <c r="K161" s="15">
        <v>12</v>
      </c>
      <c r="L161" s="91" t="s">
        <v>438</v>
      </c>
      <c r="M161" s="92" t="s">
        <v>343</v>
      </c>
      <c r="N161" s="92" t="s">
        <v>361</v>
      </c>
      <c r="O161" s="92" t="s">
        <v>23</v>
      </c>
      <c r="P161" s="5">
        <v>610</v>
      </c>
      <c r="Q161" s="196">
        <v>0</v>
      </c>
      <c r="R161" s="196">
        <v>40</v>
      </c>
      <c r="S161" s="196">
        <v>40</v>
      </c>
    </row>
    <row r="162" spans="1:19" ht="24" customHeight="1">
      <c r="A162" s="95"/>
      <c r="B162" s="94"/>
      <c r="C162" s="93"/>
      <c r="D162" s="97"/>
      <c r="E162" s="111"/>
      <c r="F162" s="111"/>
      <c r="G162" s="85"/>
      <c r="H162" s="104" t="s">
        <v>769</v>
      </c>
      <c r="I162" s="7">
        <v>27</v>
      </c>
      <c r="J162" s="18">
        <v>4</v>
      </c>
      <c r="K162" s="15">
        <v>12</v>
      </c>
      <c r="L162" s="91" t="s">
        <v>438</v>
      </c>
      <c r="M162" s="92" t="s">
        <v>343</v>
      </c>
      <c r="N162" s="92" t="s">
        <v>362</v>
      </c>
      <c r="O162" s="92" t="s">
        <v>388</v>
      </c>
      <c r="P162" s="5"/>
      <c r="Q162" s="196">
        <f>Q163</f>
        <v>3273.9</v>
      </c>
      <c r="R162" s="196">
        <f>R163</f>
        <v>20</v>
      </c>
      <c r="S162" s="196">
        <f>S163</f>
        <v>20</v>
      </c>
    </row>
    <row r="163" spans="1:19" ht="24" customHeight="1">
      <c r="A163" s="95"/>
      <c r="B163" s="94"/>
      <c r="C163" s="93"/>
      <c r="D163" s="97"/>
      <c r="E163" s="111"/>
      <c r="F163" s="111"/>
      <c r="G163" s="85"/>
      <c r="H163" s="104" t="s">
        <v>22</v>
      </c>
      <c r="I163" s="7">
        <v>27</v>
      </c>
      <c r="J163" s="18">
        <v>4</v>
      </c>
      <c r="K163" s="15">
        <v>12</v>
      </c>
      <c r="L163" s="91" t="s">
        <v>438</v>
      </c>
      <c r="M163" s="92" t="s">
        <v>343</v>
      </c>
      <c r="N163" s="92" t="s">
        <v>362</v>
      </c>
      <c r="O163" s="92" t="s">
        <v>23</v>
      </c>
      <c r="P163" s="5"/>
      <c r="Q163" s="196">
        <f>Q165+Q164</f>
        <v>3273.9</v>
      </c>
      <c r="R163" s="196">
        <f>R165</f>
        <v>20</v>
      </c>
      <c r="S163" s="196">
        <f>S165</f>
        <v>20</v>
      </c>
    </row>
    <row r="164" spans="1:19" ht="24" customHeight="1" hidden="1">
      <c r="A164" s="95"/>
      <c r="B164" s="94"/>
      <c r="C164" s="93"/>
      <c r="D164" s="97"/>
      <c r="E164" s="111"/>
      <c r="F164" s="111"/>
      <c r="G164" s="85"/>
      <c r="H164" s="4" t="s">
        <v>444</v>
      </c>
      <c r="I164" s="7">
        <v>27</v>
      </c>
      <c r="J164" s="18">
        <v>4</v>
      </c>
      <c r="K164" s="15">
        <v>12</v>
      </c>
      <c r="L164" s="91" t="s">
        <v>438</v>
      </c>
      <c r="M164" s="92" t="s">
        <v>343</v>
      </c>
      <c r="N164" s="92" t="s">
        <v>362</v>
      </c>
      <c r="O164" s="92" t="s">
        <v>23</v>
      </c>
      <c r="P164" s="5">
        <v>240</v>
      </c>
      <c r="Q164" s="196">
        <v>0</v>
      </c>
      <c r="R164" s="196">
        <v>0</v>
      </c>
      <c r="S164" s="196">
        <v>0</v>
      </c>
    </row>
    <row r="165" spans="1:19" ht="24" customHeight="1">
      <c r="A165" s="95"/>
      <c r="B165" s="94"/>
      <c r="C165" s="93"/>
      <c r="D165" s="97"/>
      <c r="E165" s="111"/>
      <c r="F165" s="111"/>
      <c r="G165" s="85"/>
      <c r="H165" s="104" t="s">
        <v>446</v>
      </c>
      <c r="I165" s="7">
        <v>27</v>
      </c>
      <c r="J165" s="18">
        <v>4</v>
      </c>
      <c r="K165" s="15">
        <v>12</v>
      </c>
      <c r="L165" s="91" t="s">
        <v>438</v>
      </c>
      <c r="M165" s="92" t="s">
        <v>343</v>
      </c>
      <c r="N165" s="92" t="s">
        <v>362</v>
      </c>
      <c r="O165" s="92" t="s">
        <v>23</v>
      </c>
      <c r="P165" s="5">
        <v>610</v>
      </c>
      <c r="Q165" s="196">
        <f>500+2800-26.1</f>
        <v>3273.9</v>
      </c>
      <c r="R165" s="196">
        <v>20</v>
      </c>
      <c r="S165" s="196">
        <v>20</v>
      </c>
    </row>
    <row r="166" spans="1:19" ht="32.25" customHeight="1">
      <c r="A166" s="95"/>
      <c r="B166" s="94"/>
      <c r="C166" s="93"/>
      <c r="D166" s="97"/>
      <c r="E166" s="111"/>
      <c r="F166" s="111"/>
      <c r="G166" s="85"/>
      <c r="H166" s="104" t="s">
        <v>770</v>
      </c>
      <c r="I166" s="7">
        <v>27</v>
      </c>
      <c r="J166" s="18">
        <v>4</v>
      </c>
      <c r="K166" s="15">
        <v>12</v>
      </c>
      <c r="L166" s="91" t="s">
        <v>438</v>
      </c>
      <c r="M166" s="92" t="s">
        <v>343</v>
      </c>
      <c r="N166" s="92" t="s">
        <v>357</v>
      </c>
      <c r="O166" s="92" t="s">
        <v>388</v>
      </c>
      <c r="P166" s="5"/>
      <c r="Q166" s="196">
        <f aca="true" t="shared" si="19" ref="Q166:S167">Q167</f>
        <v>0</v>
      </c>
      <c r="R166" s="196">
        <f t="shared" si="19"/>
        <v>20</v>
      </c>
      <c r="S166" s="196">
        <f t="shared" si="19"/>
        <v>20</v>
      </c>
    </row>
    <row r="167" spans="1:19" ht="24" customHeight="1">
      <c r="A167" s="95"/>
      <c r="B167" s="94"/>
      <c r="C167" s="93"/>
      <c r="D167" s="97"/>
      <c r="E167" s="111"/>
      <c r="F167" s="111"/>
      <c r="G167" s="85"/>
      <c r="H167" s="104" t="s">
        <v>22</v>
      </c>
      <c r="I167" s="7">
        <v>27</v>
      </c>
      <c r="J167" s="18">
        <v>4</v>
      </c>
      <c r="K167" s="15">
        <v>12</v>
      </c>
      <c r="L167" s="91" t="s">
        <v>438</v>
      </c>
      <c r="M167" s="92" t="s">
        <v>343</v>
      </c>
      <c r="N167" s="92" t="s">
        <v>357</v>
      </c>
      <c r="O167" s="92" t="s">
        <v>23</v>
      </c>
      <c r="P167" s="5"/>
      <c r="Q167" s="196">
        <f t="shared" si="19"/>
        <v>0</v>
      </c>
      <c r="R167" s="196">
        <f t="shared" si="19"/>
        <v>20</v>
      </c>
      <c r="S167" s="196">
        <f t="shared" si="19"/>
        <v>20</v>
      </c>
    </row>
    <row r="168" spans="1:19" ht="24" customHeight="1">
      <c r="A168" s="95"/>
      <c r="B168" s="94"/>
      <c r="C168" s="93"/>
      <c r="D168" s="97"/>
      <c r="E168" s="111"/>
      <c r="F168" s="111"/>
      <c r="G168" s="85"/>
      <c r="H168" s="104" t="s">
        <v>446</v>
      </c>
      <c r="I168" s="7">
        <v>27</v>
      </c>
      <c r="J168" s="18">
        <v>4</v>
      </c>
      <c r="K168" s="15">
        <v>12</v>
      </c>
      <c r="L168" s="91" t="s">
        <v>438</v>
      </c>
      <c r="M168" s="92" t="s">
        <v>343</v>
      </c>
      <c r="N168" s="92" t="s">
        <v>357</v>
      </c>
      <c r="O168" s="92" t="s">
        <v>23</v>
      </c>
      <c r="P168" s="5">
        <v>610</v>
      </c>
      <c r="Q168" s="196">
        <v>0</v>
      </c>
      <c r="R168" s="196">
        <v>20</v>
      </c>
      <c r="S168" s="196">
        <v>20</v>
      </c>
    </row>
    <row r="169" spans="1:19" ht="27.75" customHeight="1">
      <c r="A169" s="95"/>
      <c r="B169" s="94"/>
      <c r="C169" s="93"/>
      <c r="D169" s="97"/>
      <c r="E169" s="111"/>
      <c r="F169" s="111"/>
      <c r="G169" s="85"/>
      <c r="H169" s="4" t="s">
        <v>405</v>
      </c>
      <c r="I169" s="7">
        <v>27</v>
      </c>
      <c r="J169" s="18">
        <v>4</v>
      </c>
      <c r="K169" s="15">
        <v>12</v>
      </c>
      <c r="L169" s="91" t="s">
        <v>438</v>
      </c>
      <c r="M169" s="92" t="s">
        <v>343</v>
      </c>
      <c r="N169" s="92" t="s">
        <v>346</v>
      </c>
      <c r="O169" s="92" t="s">
        <v>388</v>
      </c>
      <c r="P169" s="5"/>
      <c r="Q169" s="196">
        <f>Q170+Q172</f>
        <v>6962.6</v>
      </c>
      <c r="R169" s="196">
        <f>R170+R172</f>
        <v>6962.6</v>
      </c>
      <c r="S169" s="196">
        <f>S170+S172</f>
        <v>6962.6</v>
      </c>
    </row>
    <row r="170" spans="1:19" ht="27.75" customHeight="1">
      <c r="A170" s="95"/>
      <c r="B170" s="94"/>
      <c r="C170" s="93"/>
      <c r="D170" s="97"/>
      <c r="E170" s="111"/>
      <c r="F170" s="111"/>
      <c r="G170" s="85"/>
      <c r="H170" s="4" t="s">
        <v>22</v>
      </c>
      <c r="I170" s="7">
        <v>27</v>
      </c>
      <c r="J170" s="18">
        <v>4</v>
      </c>
      <c r="K170" s="15">
        <v>12</v>
      </c>
      <c r="L170" s="91" t="s">
        <v>438</v>
      </c>
      <c r="M170" s="92" t="s">
        <v>343</v>
      </c>
      <c r="N170" s="92" t="s">
        <v>346</v>
      </c>
      <c r="O170" s="92" t="s">
        <v>23</v>
      </c>
      <c r="P170" s="5"/>
      <c r="Q170" s="196">
        <f>Q171</f>
        <v>5641.8</v>
      </c>
      <c r="R170" s="196">
        <f>R171</f>
        <v>5641.8</v>
      </c>
      <c r="S170" s="196">
        <f>S171</f>
        <v>5641.8</v>
      </c>
    </row>
    <row r="171" spans="1:19" ht="27.75" customHeight="1">
      <c r="A171" s="95"/>
      <c r="B171" s="94"/>
      <c r="C171" s="93"/>
      <c r="D171" s="97"/>
      <c r="E171" s="111"/>
      <c r="F171" s="111"/>
      <c r="G171" s="85"/>
      <c r="H171" s="4" t="s">
        <v>446</v>
      </c>
      <c r="I171" s="7">
        <v>27</v>
      </c>
      <c r="J171" s="18">
        <v>4</v>
      </c>
      <c r="K171" s="15">
        <v>12</v>
      </c>
      <c r="L171" s="91" t="s">
        <v>438</v>
      </c>
      <c r="M171" s="92" t="s">
        <v>343</v>
      </c>
      <c r="N171" s="92" t="s">
        <v>346</v>
      </c>
      <c r="O171" s="92" t="s">
        <v>23</v>
      </c>
      <c r="P171" s="5">
        <v>610</v>
      </c>
      <c r="Q171" s="196">
        <v>5641.8</v>
      </c>
      <c r="R171" s="196">
        <v>5641.8</v>
      </c>
      <c r="S171" s="196">
        <v>5641.8</v>
      </c>
    </row>
    <row r="172" spans="1:19" ht="36.75" customHeight="1">
      <c r="A172" s="95"/>
      <c r="B172" s="94"/>
      <c r="C172" s="93"/>
      <c r="D172" s="97"/>
      <c r="E172" s="111"/>
      <c r="F172" s="111"/>
      <c r="G172" s="85"/>
      <c r="H172" s="4" t="s">
        <v>569</v>
      </c>
      <c r="I172" s="7">
        <v>27</v>
      </c>
      <c r="J172" s="18">
        <v>4</v>
      </c>
      <c r="K172" s="15">
        <v>12</v>
      </c>
      <c r="L172" s="91" t="s">
        <v>438</v>
      </c>
      <c r="M172" s="92" t="s">
        <v>343</v>
      </c>
      <c r="N172" s="92" t="s">
        <v>346</v>
      </c>
      <c r="O172" s="92" t="s">
        <v>568</v>
      </c>
      <c r="P172" s="5"/>
      <c r="Q172" s="196">
        <f>Q173</f>
        <v>1320.8</v>
      </c>
      <c r="R172" s="196">
        <f>R173</f>
        <v>1320.8</v>
      </c>
      <c r="S172" s="196">
        <f>S173</f>
        <v>1320.8</v>
      </c>
    </row>
    <row r="173" spans="1:19" ht="27.75" customHeight="1">
      <c r="A173" s="95"/>
      <c r="B173" s="94"/>
      <c r="C173" s="93"/>
      <c r="D173" s="97"/>
      <c r="E173" s="111"/>
      <c r="F173" s="111"/>
      <c r="G173" s="85"/>
      <c r="H173" s="4" t="s">
        <v>446</v>
      </c>
      <c r="I173" s="7">
        <v>27</v>
      </c>
      <c r="J173" s="18">
        <v>4</v>
      </c>
      <c r="K173" s="15">
        <v>12</v>
      </c>
      <c r="L173" s="91" t="s">
        <v>438</v>
      </c>
      <c r="M173" s="92" t="s">
        <v>343</v>
      </c>
      <c r="N173" s="92" t="s">
        <v>346</v>
      </c>
      <c r="O173" s="92" t="s">
        <v>568</v>
      </c>
      <c r="P173" s="5">
        <v>610</v>
      </c>
      <c r="Q173" s="196">
        <v>1320.8</v>
      </c>
      <c r="R173" s="196">
        <v>1320.8</v>
      </c>
      <c r="S173" s="196">
        <v>1320.8</v>
      </c>
    </row>
    <row r="174" spans="1:19" ht="39" customHeight="1">
      <c r="A174" s="95"/>
      <c r="B174" s="94"/>
      <c r="C174" s="93"/>
      <c r="D174" s="97"/>
      <c r="E174" s="111"/>
      <c r="F174" s="111"/>
      <c r="G174" s="85"/>
      <c r="H174" s="4" t="s">
        <v>43</v>
      </c>
      <c r="I174" s="7">
        <v>27</v>
      </c>
      <c r="J174" s="18">
        <v>4</v>
      </c>
      <c r="K174" s="15">
        <v>12</v>
      </c>
      <c r="L174" s="91" t="s">
        <v>438</v>
      </c>
      <c r="M174" s="92" t="s">
        <v>343</v>
      </c>
      <c r="N174" s="92" t="s">
        <v>364</v>
      </c>
      <c r="O174" s="92" t="s">
        <v>388</v>
      </c>
      <c r="P174" s="5"/>
      <c r="Q174" s="196">
        <f>Q175</f>
        <v>0</v>
      </c>
      <c r="R174" s="196">
        <f aca="true" t="shared" si="20" ref="Q174:S175">R175</f>
        <v>70</v>
      </c>
      <c r="S174" s="196">
        <f t="shared" si="20"/>
        <v>70</v>
      </c>
    </row>
    <row r="175" spans="1:19" ht="29.25" customHeight="1">
      <c r="A175" s="95"/>
      <c r="B175" s="94"/>
      <c r="C175" s="93"/>
      <c r="D175" s="97"/>
      <c r="E175" s="111"/>
      <c r="F175" s="111"/>
      <c r="G175" s="85"/>
      <c r="H175" s="4" t="s">
        <v>22</v>
      </c>
      <c r="I175" s="7">
        <v>27</v>
      </c>
      <c r="J175" s="18">
        <v>4</v>
      </c>
      <c r="K175" s="15">
        <v>12</v>
      </c>
      <c r="L175" s="91" t="s">
        <v>438</v>
      </c>
      <c r="M175" s="92" t="s">
        <v>343</v>
      </c>
      <c r="N175" s="92" t="s">
        <v>364</v>
      </c>
      <c r="O175" s="92" t="s">
        <v>23</v>
      </c>
      <c r="P175" s="5"/>
      <c r="Q175" s="196">
        <f t="shared" si="20"/>
        <v>0</v>
      </c>
      <c r="R175" s="196">
        <f t="shared" si="20"/>
        <v>70</v>
      </c>
      <c r="S175" s="196">
        <f t="shared" si="20"/>
        <v>70</v>
      </c>
    </row>
    <row r="176" spans="1:19" ht="20.25" customHeight="1">
      <c r="A176" s="95"/>
      <c r="B176" s="94"/>
      <c r="C176" s="93"/>
      <c r="D176" s="97"/>
      <c r="E176" s="111"/>
      <c r="F176" s="111"/>
      <c r="G176" s="85"/>
      <c r="H176" s="4" t="s">
        <v>446</v>
      </c>
      <c r="I176" s="7">
        <v>27</v>
      </c>
      <c r="J176" s="18">
        <v>4</v>
      </c>
      <c r="K176" s="15">
        <v>12</v>
      </c>
      <c r="L176" s="91" t="s">
        <v>438</v>
      </c>
      <c r="M176" s="92" t="s">
        <v>343</v>
      </c>
      <c r="N176" s="92" t="s">
        <v>364</v>
      </c>
      <c r="O176" s="92" t="s">
        <v>23</v>
      </c>
      <c r="P176" s="5">
        <v>610</v>
      </c>
      <c r="Q176" s="196">
        <v>0</v>
      </c>
      <c r="R176" s="196">
        <v>70</v>
      </c>
      <c r="S176" s="196">
        <v>70</v>
      </c>
    </row>
    <row r="177" spans="1:19" ht="34.5" customHeight="1">
      <c r="A177" s="95"/>
      <c r="B177" s="94"/>
      <c r="C177" s="99"/>
      <c r="D177" s="97"/>
      <c r="E177" s="415">
        <v>4210200</v>
      </c>
      <c r="F177" s="415"/>
      <c r="G177" s="85">
        <v>521</v>
      </c>
      <c r="H177" s="4" t="s">
        <v>602</v>
      </c>
      <c r="I177" s="7">
        <v>27</v>
      </c>
      <c r="J177" s="6">
        <v>4</v>
      </c>
      <c r="K177" s="15">
        <v>12</v>
      </c>
      <c r="L177" s="91" t="s">
        <v>535</v>
      </c>
      <c r="M177" s="92" t="s">
        <v>343</v>
      </c>
      <c r="N177" s="92" t="s">
        <v>353</v>
      </c>
      <c r="O177" s="92" t="s">
        <v>388</v>
      </c>
      <c r="P177" s="9"/>
      <c r="Q177" s="194">
        <f>Q178+Q184</f>
        <v>415.3</v>
      </c>
      <c r="R177" s="194">
        <f>R178+R184</f>
        <v>415.3</v>
      </c>
      <c r="S177" s="194">
        <f>S178+S184</f>
        <v>415.3</v>
      </c>
    </row>
    <row r="178" spans="1:19" ht="34.5" customHeight="1">
      <c r="A178" s="95"/>
      <c r="B178" s="94"/>
      <c r="C178" s="99"/>
      <c r="D178" s="105"/>
      <c r="E178" s="100"/>
      <c r="F178" s="100"/>
      <c r="G178" s="101">
        <v>521</v>
      </c>
      <c r="H178" s="17" t="s">
        <v>551</v>
      </c>
      <c r="I178" s="7">
        <v>27</v>
      </c>
      <c r="J178" s="6">
        <v>4</v>
      </c>
      <c r="K178" s="15">
        <v>12</v>
      </c>
      <c r="L178" s="91" t="s">
        <v>535</v>
      </c>
      <c r="M178" s="92" t="s">
        <v>343</v>
      </c>
      <c r="N178" s="92" t="s">
        <v>344</v>
      </c>
      <c r="O178" s="92" t="s">
        <v>388</v>
      </c>
      <c r="P178" s="5"/>
      <c r="Q178" s="196">
        <f>Q179+Q182</f>
        <v>335.3</v>
      </c>
      <c r="R178" s="196">
        <f>R179+R182</f>
        <v>335.3</v>
      </c>
      <c r="S178" s="196">
        <f>S179+S182</f>
        <v>335.3</v>
      </c>
    </row>
    <row r="179" spans="1:19" ht="23.25" customHeight="1">
      <c r="A179" s="95"/>
      <c r="B179" s="94"/>
      <c r="C179" s="93"/>
      <c r="D179" s="105"/>
      <c r="E179" s="100"/>
      <c r="F179" s="100"/>
      <c r="G179" s="85"/>
      <c r="H179" s="17" t="s">
        <v>19</v>
      </c>
      <c r="I179" s="7">
        <v>27</v>
      </c>
      <c r="J179" s="20">
        <v>4</v>
      </c>
      <c r="K179" s="15">
        <v>12</v>
      </c>
      <c r="L179" s="91" t="s">
        <v>535</v>
      </c>
      <c r="M179" s="92" t="s">
        <v>343</v>
      </c>
      <c r="N179" s="92" t="s">
        <v>344</v>
      </c>
      <c r="O179" s="92" t="s">
        <v>18</v>
      </c>
      <c r="P179" s="5"/>
      <c r="Q179" s="196">
        <f>SUM(Q180:Q181)</f>
        <v>30</v>
      </c>
      <c r="R179" s="196">
        <f>SUM(R180:R181)</f>
        <v>30</v>
      </c>
      <c r="S179" s="196">
        <f>SUM(S180:S181)</f>
        <v>30</v>
      </c>
    </row>
    <row r="180" spans="1:19" ht="30" customHeight="1">
      <c r="A180" s="95"/>
      <c r="B180" s="94"/>
      <c r="C180" s="93"/>
      <c r="D180" s="105"/>
      <c r="E180" s="100"/>
      <c r="F180" s="100"/>
      <c r="G180" s="85"/>
      <c r="H180" s="17" t="s">
        <v>444</v>
      </c>
      <c r="I180" s="7">
        <v>27</v>
      </c>
      <c r="J180" s="20">
        <v>4</v>
      </c>
      <c r="K180" s="15">
        <v>12</v>
      </c>
      <c r="L180" s="91" t="s">
        <v>535</v>
      </c>
      <c r="M180" s="92" t="s">
        <v>343</v>
      </c>
      <c r="N180" s="92" t="s">
        <v>344</v>
      </c>
      <c r="O180" s="92" t="s">
        <v>18</v>
      </c>
      <c r="P180" s="5">
        <v>240</v>
      </c>
      <c r="Q180" s="196">
        <v>10</v>
      </c>
      <c r="R180" s="196">
        <v>10</v>
      </c>
      <c r="S180" s="196">
        <v>10</v>
      </c>
    </row>
    <row r="181" spans="1:19" ht="38.25" customHeight="1">
      <c r="A181" s="95"/>
      <c r="B181" s="94"/>
      <c r="C181" s="93"/>
      <c r="D181" s="97"/>
      <c r="E181" s="111"/>
      <c r="F181" s="111"/>
      <c r="G181" s="85"/>
      <c r="H181" s="4" t="s">
        <v>541</v>
      </c>
      <c r="I181" s="7">
        <v>27</v>
      </c>
      <c r="J181" s="18">
        <v>4</v>
      </c>
      <c r="K181" s="15">
        <v>12</v>
      </c>
      <c r="L181" s="91" t="s">
        <v>535</v>
      </c>
      <c r="M181" s="92" t="s">
        <v>343</v>
      </c>
      <c r="N181" s="92" t="s">
        <v>344</v>
      </c>
      <c r="O181" s="92" t="s">
        <v>18</v>
      </c>
      <c r="P181" s="5">
        <v>810</v>
      </c>
      <c r="Q181" s="196">
        <v>20</v>
      </c>
      <c r="R181" s="196">
        <v>20</v>
      </c>
      <c r="S181" s="196">
        <v>20</v>
      </c>
    </row>
    <row r="182" spans="1:19" ht="32.25" customHeight="1">
      <c r="A182" s="95"/>
      <c r="B182" s="94"/>
      <c r="C182" s="93"/>
      <c r="D182" s="97"/>
      <c r="E182" s="111"/>
      <c r="F182" s="111"/>
      <c r="G182" s="85"/>
      <c r="H182" s="4" t="s">
        <v>540</v>
      </c>
      <c r="I182" s="7">
        <v>27</v>
      </c>
      <c r="J182" s="18">
        <v>4</v>
      </c>
      <c r="K182" s="15">
        <v>12</v>
      </c>
      <c r="L182" s="91" t="s">
        <v>535</v>
      </c>
      <c r="M182" s="92" t="s">
        <v>343</v>
      </c>
      <c r="N182" s="92" t="s">
        <v>344</v>
      </c>
      <c r="O182" s="92" t="s">
        <v>539</v>
      </c>
      <c r="P182" s="5"/>
      <c r="Q182" s="196">
        <f>Q183</f>
        <v>305.3</v>
      </c>
      <c r="R182" s="196">
        <f>R183</f>
        <v>305.3</v>
      </c>
      <c r="S182" s="196">
        <f>S183</f>
        <v>305.3</v>
      </c>
    </row>
    <row r="183" spans="1:19" ht="32.25" customHeight="1">
      <c r="A183" s="95"/>
      <c r="B183" s="94"/>
      <c r="C183" s="93"/>
      <c r="D183" s="97"/>
      <c r="E183" s="111"/>
      <c r="F183" s="111"/>
      <c r="G183" s="85"/>
      <c r="H183" s="4" t="s">
        <v>541</v>
      </c>
      <c r="I183" s="7">
        <v>27</v>
      </c>
      <c r="J183" s="18">
        <v>4</v>
      </c>
      <c r="K183" s="15">
        <v>12</v>
      </c>
      <c r="L183" s="91" t="s">
        <v>535</v>
      </c>
      <c r="M183" s="92" t="s">
        <v>343</v>
      </c>
      <c r="N183" s="92" t="s">
        <v>344</v>
      </c>
      <c r="O183" s="92" t="s">
        <v>539</v>
      </c>
      <c r="P183" s="5">
        <v>810</v>
      </c>
      <c r="Q183" s="196">
        <v>305.3</v>
      </c>
      <c r="R183" s="196">
        <v>305.3</v>
      </c>
      <c r="S183" s="196">
        <v>305.3</v>
      </c>
    </row>
    <row r="184" spans="1:19" ht="24.75" customHeight="1">
      <c r="A184" s="95"/>
      <c r="B184" s="94"/>
      <c r="C184" s="93"/>
      <c r="D184" s="97"/>
      <c r="E184" s="111"/>
      <c r="F184" s="111"/>
      <c r="G184" s="85"/>
      <c r="H184" s="4" t="s">
        <v>552</v>
      </c>
      <c r="I184" s="7">
        <v>27</v>
      </c>
      <c r="J184" s="18">
        <v>4</v>
      </c>
      <c r="K184" s="15">
        <v>12</v>
      </c>
      <c r="L184" s="91" t="s">
        <v>535</v>
      </c>
      <c r="M184" s="92" t="s">
        <v>343</v>
      </c>
      <c r="N184" s="92" t="s">
        <v>361</v>
      </c>
      <c r="O184" s="92" t="s">
        <v>388</v>
      </c>
      <c r="P184" s="5"/>
      <c r="Q184" s="196">
        <f aca="true" t="shared" si="21" ref="Q184:S185">Q185</f>
        <v>80</v>
      </c>
      <c r="R184" s="196">
        <f t="shared" si="21"/>
        <v>80</v>
      </c>
      <c r="S184" s="196">
        <f t="shared" si="21"/>
        <v>80</v>
      </c>
    </row>
    <row r="185" spans="1:19" ht="30" customHeight="1">
      <c r="A185" s="95"/>
      <c r="B185" s="94"/>
      <c r="C185" s="93"/>
      <c r="D185" s="97"/>
      <c r="E185" s="111"/>
      <c r="F185" s="111"/>
      <c r="G185" s="85"/>
      <c r="H185" s="4" t="s">
        <v>21</v>
      </c>
      <c r="I185" s="7">
        <v>27</v>
      </c>
      <c r="J185" s="18">
        <v>4</v>
      </c>
      <c r="K185" s="15">
        <v>12</v>
      </c>
      <c r="L185" s="91" t="s">
        <v>535</v>
      </c>
      <c r="M185" s="92" t="s">
        <v>343</v>
      </c>
      <c r="N185" s="92" t="s">
        <v>361</v>
      </c>
      <c r="O185" s="92" t="s">
        <v>20</v>
      </c>
      <c r="P185" s="5"/>
      <c r="Q185" s="196">
        <f t="shared" si="21"/>
        <v>80</v>
      </c>
      <c r="R185" s="196">
        <f t="shared" si="21"/>
        <v>80</v>
      </c>
      <c r="S185" s="196">
        <f t="shared" si="21"/>
        <v>80</v>
      </c>
    </row>
    <row r="186" spans="1:19" ht="33" customHeight="1">
      <c r="A186" s="95"/>
      <c r="B186" s="94"/>
      <c r="C186" s="93"/>
      <c r="D186" s="97"/>
      <c r="E186" s="111"/>
      <c r="F186" s="111"/>
      <c r="G186" s="85"/>
      <c r="H186" s="4" t="s">
        <v>444</v>
      </c>
      <c r="I186" s="7">
        <v>27</v>
      </c>
      <c r="J186" s="18">
        <v>4</v>
      </c>
      <c r="K186" s="15">
        <v>12</v>
      </c>
      <c r="L186" s="91" t="s">
        <v>535</v>
      </c>
      <c r="M186" s="92" t="s">
        <v>343</v>
      </c>
      <c r="N186" s="92" t="s">
        <v>361</v>
      </c>
      <c r="O186" s="92" t="s">
        <v>20</v>
      </c>
      <c r="P186" s="5">
        <v>240</v>
      </c>
      <c r="Q186" s="196">
        <v>80</v>
      </c>
      <c r="R186" s="196">
        <v>80</v>
      </c>
      <c r="S186" s="196">
        <v>80</v>
      </c>
    </row>
    <row r="187" spans="1:19" s="170" customFormat="1" ht="26.25" customHeight="1">
      <c r="A187" s="135"/>
      <c r="B187" s="136"/>
      <c r="C187" s="135"/>
      <c r="D187" s="143"/>
      <c r="E187" s="144"/>
      <c r="F187" s="144"/>
      <c r="G187" s="129"/>
      <c r="H187" s="266" t="s">
        <v>386</v>
      </c>
      <c r="I187" s="145">
        <v>27</v>
      </c>
      <c r="J187" s="140">
        <v>5</v>
      </c>
      <c r="K187" s="132"/>
      <c r="L187" s="133"/>
      <c r="M187" s="134"/>
      <c r="N187" s="134"/>
      <c r="O187" s="134"/>
      <c r="P187" s="139"/>
      <c r="Q187" s="197">
        <f>Q188+Q201+Q221+Q234</f>
        <v>89486.59999999999</v>
      </c>
      <c r="R187" s="197">
        <f>R188+R201+R221+R234</f>
        <v>212578.90000000002</v>
      </c>
      <c r="S187" s="197">
        <f>S188+S201+S221+S234</f>
        <v>188893.5</v>
      </c>
    </row>
    <row r="188" spans="1:19" s="170" customFormat="1" ht="29.25" customHeight="1">
      <c r="A188" s="135"/>
      <c r="B188" s="136"/>
      <c r="C188" s="135"/>
      <c r="D188" s="143"/>
      <c r="E188" s="144"/>
      <c r="F188" s="144"/>
      <c r="G188" s="129"/>
      <c r="H188" s="266" t="s">
        <v>387</v>
      </c>
      <c r="I188" s="145">
        <v>27</v>
      </c>
      <c r="J188" s="140">
        <v>5</v>
      </c>
      <c r="K188" s="132">
        <v>1</v>
      </c>
      <c r="L188" s="133"/>
      <c r="M188" s="134"/>
      <c r="N188" s="134"/>
      <c r="O188" s="134"/>
      <c r="P188" s="139"/>
      <c r="Q188" s="197">
        <f aca="true" t="shared" si="22" ref="Q188:S189">Q189</f>
        <v>82270.4</v>
      </c>
      <c r="R188" s="197">
        <f t="shared" si="22"/>
        <v>206418.40000000002</v>
      </c>
      <c r="S188" s="197">
        <f t="shared" si="22"/>
        <v>188204.80000000002</v>
      </c>
    </row>
    <row r="189" spans="1:19" ht="39.75" customHeight="1">
      <c r="A189" s="93"/>
      <c r="B189" s="94"/>
      <c r="C189" s="93"/>
      <c r="D189" s="97"/>
      <c r="E189" s="111"/>
      <c r="F189" s="111"/>
      <c r="G189" s="85"/>
      <c r="H189" s="17" t="s">
        <v>518</v>
      </c>
      <c r="I189" s="7">
        <v>27</v>
      </c>
      <c r="J189" s="18">
        <v>5</v>
      </c>
      <c r="K189" s="15">
        <v>1</v>
      </c>
      <c r="L189" s="91" t="s">
        <v>39</v>
      </c>
      <c r="M189" s="92" t="s">
        <v>343</v>
      </c>
      <c r="N189" s="92" t="s">
        <v>353</v>
      </c>
      <c r="O189" s="92" t="s">
        <v>388</v>
      </c>
      <c r="P189" s="5"/>
      <c r="Q189" s="196">
        <f t="shared" si="22"/>
        <v>82270.4</v>
      </c>
      <c r="R189" s="196">
        <f t="shared" si="22"/>
        <v>206418.40000000002</v>
      </c>
      <c r="S189" s="196">
        <f t="shared" si="22"/>
        <v>188204.80000000002</v>
      </c>
    </row>
    <row r="190" spans="1:19" ht="42" customHeight="1">
      <c r="A190" s="93"/>
      <c r="B190" s="94"/>
      <c r="C190" s="93"/>
      <c r="D190" s="97"/>
      <c r="E190" s="111"/>
      <c r="F190" s="111"/>
      <c r="G190" s="85"/>
      <c r="H190" s="17" t="s">
        <v>670</v>
      </c>
      <c r="I190" s="7">
        <v>27</v>
      </c>
      <c r="J190" s="18">
        <v>5</v>
      </c>
      <c r="K190" s="15">
        <v>1</v>
      </c>
      <c r="L190" s="91" t="s">
        <v>39</v>
      </c>
      <c r="M190" s="92" t="s">
        <v>343</v>
      </c>
      <c r="N190" s="92" t="s">
        <v>519</v>
      </c>
      <c r="O190" s="92" t="s">
        <v>388</v>
      </c>
      <c r="P190" s="5"/>
      <c r="Q190" s="196">
        <f>Q191+Q194+Q197</f>
        <v>82270.4</v>
      </c>
      <c r="R190" s="196">
        <f>R191+R194+R197</f>
        <v>206418.40000000002</v>
      </c>
      <c r="S190" s="196">
        <f>S191+S194+S197</f>
        <v>188204.80000000002</v>
      </c>
    </row>
    <row r="191" spans="1:19" ht="38.25" customHeight="1">
      <c r="A191" s="95"/>
      <c r="B191" s="94"/>
      <c r="C191" s="93"/>
      <c r="D191" s="97"/>
      <c r="E191" s="111"/>
      <c r="F191" s="111"/>
      <c r="G191" s="85"/>
      <c r="H191" s="17" t="s">
        <v>513</v>
      </c>
      <c r="I191" s="7">
        <v>27</v>
      </c>
      <c r="J191" s="18">
        <v>5</v>
      </c>
      <c r="K191" s="15">
        <v>1</v>
      </c>
      <c r="L191" s="91" t="s">
        <v>39</v>
      </c>
      <c r="M191" s="92" t="s">
        <v>343</v>
      </c>
      <c r="N191" s="92" t="s">
        <v>519</v>
      </c>
      <c r="O191" s="92" t="s">
        <v>522</v>
      </c>
      <c r="P191" s="5"/>
      <c r="Q191" s="196">
        <f>Q192+Q193</f>
        <v>56138.899999999994</v>
      </c>
      <c r="R191" s="196">
        <f>R192</f>
        <v>148374.4</v>
      </c>
      <c r="S191" s="196">
        <f>S192</f>
        <v>135591.6</v>
      </c>
    </row>
    <row r="192" spans="1:19" ht="23.25" customHeight="1">
      <c r="A192" s="95"/>
      <c r="B192" s="94"/>
      <c r="C192" s="93"/>
      <c r="D192" s="97"/>
      <c r="E192" s="111"/>
      <c r="F192" s="111"/>
      <c r="G192" s="85"/>
      <c r="H192" s="17" t="s">
        <v>307</v>
      </c>
      <c r="I192" s="7">
        <v>27</v>
      </c>
      <c r="J192" s="18">
        <v>5</v>
      </c>
      <c r="K192" s="15">
        <v>1</v>
      </c>
      <c r="L192" s="91" t="s">
        <v>39</v>
      </c>
      <c r="M192" s="92" t="s">
        <v>343</v>
      </c>
      <c r="N192" s="92" t="s">
        <v>519</v>
      </c>
      <c r="O192" s="92" t="s">
        <v>522</v>
      </c>
      <c r="P192" s="5">
        <v>410</v>
      </c>
      <c r="Q192" s="194">
        <f>57984.2-4419.8-1845.3</f>
        <v>51719.09999999999</v>
      </c>
      <c r="R192" s="196">
        <v>148374.4</v>
      </c>
      <c r="S192" s="196">
        <v>135591.6</v>
      </c>
    </row>
    <row r="193" spans="1:19" ht="23.25" customHeight="1">
      <c r="A193" s="95"/>
      <c r="B193" s="94"/>
      <c r="C193" s="93"/>
      <c r="D193" s="97"/>
      <c r="E193" s="111"/>
      <c r="F193" s="111"/>
      <c r="G193" s="85"/>
      <c r="H193" s="17" t="s">
        <v>445</v>
      </c>
      <c r="I193" s="7">
        <v>27</v>
      </c>
      <c r="J193" s="18">
        <v>5</v>
      </c>
      <c r="K193" s="15">
        <v>1</v>
      </c>
      <c r="L193" s="91" t="s">
        <v>39</v>
      </c>
      <c r="M193" s="92" t="s">
        <v>343</v>
      </c>
      <c r="N193" s="92" t="s">
        <v>519</v>
      </c>
      <c r="O193" s="92" t="s">
        <v>522</v>
      </c>
      <c r="P193" s="5">
        <v>850</v>
      </c>
      <c r="Q193" s="196">
        <v>4419.8</v>
      </c>
      <c r="R193" s="196">
        <v>0</v>
      </c>
      <c r="S193" s="196">
        <v>0</v>
      </c>
    </row>
    <row r="194" spans="1:19" ht="39.75" customHeight="1">
      <c r="A194" s="95"/>
      <c r="B194" s="94"/>
      <c r="C194" s="93"/>
      <c r="D194" s="97"/>
      <c r="E194" s="111"/>
      <c r="F194" s="111"/>
      <c r="G194" s="85"/>
      <c r="H194" s="17" t="s">
        <v>514</v>
      </c>
      <c r="I194" s="7">
        <v>27</v>
      </c>
      <c r="J194" s="18">
        <v>5</v>
      </c>
      <c r="K194" s="15">
        <v>1</v>
      </c>
      <c r="L194" s="91" t="s">
        <v>39</v>
      </c>
      <c r="M194" s="92" t="s">
        <v>343</v>
      </c>
      <c r="N194" s="92" t="s">
        <v>519</v>
      </c>
      <c r="O194" s="92" t="s">
        <v>523</v>
      </c>
      <c r="P194" s="5"/>
      <c r="Q194" s="196">
        <f>Q195+Q196</f>
        <v>25129</v>
      </c>
      <c r="R194" s="196">
        <f>R195</f>
        <v>57037.8</v>
      </c>
      <c r="S194" s="196">
        <f>S195</f>
        <v>51607.6</v>
      </c>
    </row>
    <row r="195" spans="1:19" ht="24" customHeight="1">
      <c r="A195" s="95"/>
      <c r="B195" s="94"/>
      <c r="C195" s="93"/>
      <c r="D195" s="97"/>
      <c r="E195" s="111"/>
      <c r="F195" s="111"/>
      <c r="G195" s="85"/>
      <c r="H195" s="17" t="s">
        <v>307</v>
      </c>
      <c r="I195" s="7">
        <v>27</v>
      </c>
      <c r="J195" s="18">
        <v>5</v>
      </c>
      <c r="K195" s="15">
        <v>1</v>
      </c>
      <c r="L195" s="91" t="s">
        <v>39</v>
      </c>
      <c r="M195" s="92" t="s">
        <v>343</v>
      </c>
      <c r="N195" s="92" t="s">
        <v>519</v>
      </c>
      <c r="O195" s="92" t="s">
        <v>523</v>
      </c>
      <c r="P195" s="5">
        <v>410</v>
      </c>
      <c r="Q195" s="194">
        <f>26030.1-184.2-901.1</f>
        <v>24944.8</v>
      </c>
      <c r="R195" s="196">
        <v>57037.8</v>
      </c>
      <c r="S195" s="196">
        <v>51607.6</v>
      </c>
    </row>
    <row r="196" spans="1:19" ht="24" customHeight="1">
      <c r="A196" s="95"/>
      <c r="B196" s="94"/>
      <c r="C196" s="93"/>
      <c r="D196" s="97"/>
      <c r="E196" s="111"/>
      <c r="F196" s="111"/>
      <c r="G196" s="85"/>
      <c r="H196" s="17" t="s">
        <v>445</v>
      </c>
      <c r="I196" s="7">
        <v>27</v>
      </c>
      <c r="J196" s="18">
        <v>5</v>
      </c>
      <c r="K196" s="15">
        <v>1</v>
      </c>
      <c r="L196" s="91" t="s">
        <v>39</v>
      </c>
      <c r="M196" s="92" t="s">
        <v>343</v>
      </c>
      <c r="N196" s="92" t="s">
        <v>519</v>
      </c>
      <c r="O196" s="92" t="s">
        <v>523</v>
      </c>
      <c r="P196" s="5">
        <v>850</v>
      </c>
      <c r="Q196" s="196">
        <v>184.2</v>
      </c>
      <c r="R196" s="196">
        <v>0</v>
      </c>
      <c r="S196" s="196">
        <v>0</v>
      </c>
    </row>
    <row r="197" spans="1:19" ht="42" customHeight="1">
      <c r="A197" s="95"/>
      <c r="B197" s="94"/>
      <c r="C197" s="93"/>
      <c r="D197" s="97"/>
      <c r="E197" s="111"/>
      <c r="F197" s="111"/>
      <c r="G197" s="85"/>
      <c r="H197" s="17" t="s">
        <v>526</v>
      </c>
      <c r="I197" s="7">
        <v>27</v>
      </c>
      <c r="J197" s="18">
        <v>5</v>
      </c>
      <c r="K197" s="15">
        <v>1</v>
      </c>
      <c r="L197" s="91" t="s">
        <v>39</v>
      </c>
      <c r="M197" s="92" t="s">
        <v>343</v>
      </c>
      <c r="N197" s="92" t="s">
        <v>519</v>
      </c>
      <c r="O197" s="92" t="s">
        <v>525</v>
      </c>
      <c r="P197" s="5"/>
      <c r="Q197" s="196">
        <f>Q198+Q199+Q200</f>
        <v>1002.5</v>
      </c>
      <c r="R197" s="196">
        <f>R198+R199+R200</f>
        <v>1006.2</v>
      </c>
      <c r="S197" s="196">
        <f>S198+S199+S200</f>
        <v>1005.6</v>
      </c>
    </row>
    <row r="198" spans="1:19" ht="24" customHeight="1">
      <c r="A198" s="95"/>
      <c r="B198" s="94"/>
      <c r="C198" s="93"/>
      <c r="D198" s="97"/>
      <c r="E198" s="111"/>
      <c r="F198" s="111"/>
      <c r="G198" s="85"/>
      <c r="H198" s="17" t="s">
        <v>444</v>
      </c>
      <c r="I198" s="7">
        <v>27</v>
      </c>
      <c r="J198" s="18">
        <v>5</v>
      </c>
      <c r="K198" s="15">
        <v>1</v>
      </c>
      <c r="L198" s="91" t="s">
        <v>39</v>
      </c>
      <c r="M198" s="92" t="s">
        <v>343</v>
      </c>
      <c r="N198" s="92" t="s">
        <v>519</v>
      </c>
      <c r="O198" s="92" t="s">
        <v>525</v>
      </c>
      <c r="P198" s="5">
        <v>240</v>
      </c>
      <c r="Q198" s="196">
        <f>1000-322.5</f>
        <v>677.5</v>
      </c>
      <c r="R198" s="196">
        <v>1000</v>
      </c>
      <c r="S198" s="196">
        <v>1000</v>
      </c>
    </row>
    <row r="199" spans="1:19" ht="24" customHeight="1">
      <c r="A199" s="95"/>
      <c r="B199" s="94"/>
      <c r="C199" s="93"/>
      <c r="D199" s="97"/>
      <c r="E199" s="111"/>
      <c r="F199" s="111"/>
      <c r="G199" s="85"/>
      <c r="H199" s="17" t="s">
        <v>307</v>
      </c>
      <c r="I199" s="7">
        <v>27</v>
      </c>
      <c r="J199" s="18">
        <v>5</v>
      </c>
      <c r="K199" s="15">
        <v>1</v>
      </c>
      <c r="L199" s="91" t="s">
        <v>39</v>
      </c>
      <c r="M199" s="92" t="s">
        <v>343</v>
      </c>
      <c r="N199" s="92" t="s">
        <v>519</v>
      </c>
      <c r="O199" s="92" t="s">
        <v>525</v>
      </c>
      <c r="P199" s="5">
        <v>410</v>
      </c>
      <c r="Q199" s="196">
        <v>2.5</v>
      </c>
      <c r="R199" s="196">
        <v>6.2</v>
      </c>
      <c r="S199" s="196">
        <v>5.6</v>
      </c>
    </row>
    <row r="200" spans="1:19" ht="24" customHeight="1">
      <c r="A200" s="95"/>
      <c r="B200" s="94"/>
      <c r="C200" s="93"/>
      <c r="D200" s="97"/>
      <c r="E200" s="111"/>
      <c r="F200" s="111"/>
      <c r="G200" s="85"/>
      <c r="H200" s="17" t="s">
        <v>479</v>
      </c>
      <c r="I200" s="7">
        <v>27</v>
      </c>
      <c r="J200" s="18">
        <v>5</v>
      </c>
      <c r="K200" s="15">
        <v>1</v>
      </c>
      <c r="L200" s="91" t="s">
        <v>39</v>
      </c>
      <c r="M200" s="92" t="s">
        <v>343</v>
      </c>
      <c r="N200" s="92" t="s">
        <v>519</v>
      </c>
      <c r="O200" s="92" t="s">
        <v>525</v>
      </c>
      <c r="P200" s="5">
        <v>620</v>
      </c>
      <c r="Q200" s="196">
        <v>322.5</v>
      </c>
      <c r="R200" s="196">
        <v>0</v>
      </c>
      <c r="S200" s="196">
        <v>0</v>
      </c>
    </row>
    <row r="201" spans="1:19" s="170" customFormat="1" ht="21" customHeight="1">
      <c r="A201" s="135"/>
      <c r="B201" s="136"/>
      <c r="C201" s="135"/>
      <c r="D201" s="143"/>
      <c r="E201" s="144"/>
      <c r="F201" s="144"/>
      <c r="G201" s="129"/>
      <c r="H201" s="266" t="s">
        <v>457</v>
      </c>
      <c r="I201" s="139">
        <v>27</v>
      </c>
      <c r="J201" s="140">
        <v>5</v>
      </c>
      <c r="K201" s="132">
        <v>2</v>
      </c>
      <c r="L201" s="133"/>
      <c r="M201" s="134"/>
      <c r="N201" s="134"/>
      <c r="O201" s="134"/>
      <c r="P201" s="139"/>
      <c r="Q201" s="197">
        <f>Q206+Q215+Q202</f>
        <v>2228.7</v>
      </c>
      <c r="R201" s="197">
        <f>R206+R215</f>
        <v>500</v>
      </c>
      <c r="S201" s="197">
        <f>S206+S215</f>
        <v>0</v>
      </c>
    </row>
    <row r="202" spans="1:19" ht="31.5" customHeight="1" hidden="1">
      <c r="A202" s="93"/>
      <c r="B202" s="94"/>
      <c r="C202" s="93"/>
      <c r="D202" s="97"/>
      <c r="E202" s="111"/>
      <c r="F202" s="111"/>
      <c r="G202" s="85"/>
      <c r="H202" s="377" t="s">
        <v>887</v>
      </c>
      <c r="I202" s="378">
        <v>27</v>
      </c>
      <c r="J202" s="379">
        <v>5</v>
      </c>
      <c r="K202" s="380">
        <v>2</v>
      </c>
      <c r="L202" s="381" t="s">
        <v>389</v>
      </c>
      <c r="M202" s="382" t="s">
        <v>343</v>
      </c>
      <c r="N202" s="382" t="s">
        <v>353</v>
      </c>
      <c r="O202" s="382" t="s">
        <v>388</v>
      </c>
      <c r="P202" s="383"/>
      <c r="Q202" s="384">
        <f>Q203</f>
        <v>0</v>
      </c>
      <c r="R202" s="384">
        <f aca="true" t="shared" si="23" ref="R202:S204">R203</f>
        <v>0</v>
      </c>
      <c r="S202" s="384">
        <f t="shared" si="23"/>
        <v>0</v>
      </c>
    </row>
    <row r="203" spans="1:19" ht="26.25" customHeight="1" hidden="1">
      <c r="A203" s="93"/>
      <c r="B203" s="94"/>
      <c r="C203" s="93"/>
      <c r="D203" s="97"/>
      <c r="E203" s="111"/>
      <c r="F203" s="111"/>
      <c r="G203" s="85"/>
      <c r="H203" s="377" t="s">
        <v>389</v>
      </c>
      <c r="I203" s="378">
        <v>27</v>
      </c>
      <c r="J203" s="379">
        <v>5</v>
      </c>
      <c r="K203" s="380">
        <v>2</v>
      </c>
      <c r="L203" s="381" t="s">
        <v>389</v>
      </c>
      <c r="M203" s="382" t="s">
        <v>343</v>
      </c>
      <c r="N203" s="382" t="s">
        <v>346</v>
      </c>
      <c r="O203" s="382" t="s">
        <v>388</v>
      </c>
      <c r="P203" s="383"/>
      <c r="Q203" s="384">
        <f>Q204</f>
        <v>0</v>
      </c>
      <c r="R203" s="384">
        <f t="shared" si="23"/>
        <v>0</v>
      </c>
      <c r="S203" s="384">
        <f t="shared" si="23"/>
        <v>0</v>
      </c>
    </row>
    <row r="204" spans="1:19" ht="36" customHeight="1" hidden="1">
      <c r="A204" s="93"/>
      <c r="B204" s="94"/>
      <c r="C204" s="93"/>
      <c r="D204" s="97"/>
      <c r="E204" s="111"/>
      <c r="F204" s="111"/>
      <c r="G204" s="85"/>
      <c r="H204" s="377" t="s">
        <v>886</v>
      </c>
      <c r="I204" s="378">
        <v>27</v>
      </c>
      <c r="J204" s="379">
        <v>5</v>
      </c>
      <c r="K204" s="380">
        <v>2</v>
      </c>
      <c r="L204" s="381" t="s">
        <v>389</v>
      </c>
      <c r="M204" s="382" t="s">
        <v>343</v>
      </c>
      <c r="N204" s="382" t="s">
        <v>346</v>
      </c>
      <c r="O204" s="382" t="s">
        <v>827</v>
      </c>
      <c r="P204" s="383"/>
      <c r="Q204" s="384">
        <f>Q205</f>
        <v>0</v>
      </c>
      <c r="R204" s="384">
        <f t="shared" si="23"/>
        <v>0</v>
      </c>
      <c r="S204" s="384">
        <f t="shared" si="23"/>
        <v>0</v>
      </c>
    </row>
    <row r="205" spans="1:19" ht="21" customHeight="1" hidden="1">
      <c r="A205" s="93"/>
      <c r="B205" s="94"/>
      <c r="C205" s="93"/>
      <c r="D205" s="97"/>
      <c r="E205" s="111"/>
      <c r="F205" s="111"/>
      <c r="G205" s="85"/>
      <c r="H205" s="377" t="s">
        <v>444</v>
      </c>
      <c r="I205" s="378">
        <v>27</v>
      </c>
      <c r="J205" s="379">
        <v>5</v>
      </c>
      <c r="K205" s="380">
        <v>2</v>
      </c>
      <c r="L205" s="381" t="s">
        <v>389</v>
      </c>
      <c r="M205" s="382" t="s">
        <v>343</v>
      </c>
      <c r="N205" s="382" t="s">
        <v>346</v>
      </c>
      <c r="O205" s="382" t="s">
        <v>827</v>
      </c>
      <c r="P205" s="383">
        <v>240</v>
      </c>
      <c r="Q205" s="384">
        <v>0</v>
      </c>
      <c r="R205" s="384">
        <v>0</v>
      </c>
      <c r="S205" s="384">
        <v>0</v>
      </c>
    </row>
    <row r="206" spans="1:19" ht="39.75" customHeight="1">
      <c r="A206" s="95"/>
      <c r="B206" s="94"/>
      <c r="C206" s="93"/>
      <c r="D206" s="97"/>
      <c r="E206" s="111"/>
      <c r="F206" s="111"/>
      <c r="G206" s="85"/>
      <c r="H206" s="17" t="s">
        <v>750</v>
      </c>
      <c r="I206" s="26">
        <v>27</v>
      </c>
      <c r="J206" s="18">
        <v>5</v>
      </c>
      <c r="K206" s="15">
        <v>2</v>
      </c>
      <c r="L206" s="91" t="s">
        <v>749</v>
      </c>
      <c r="M206" s="92" t="s">
        <v>343</v>
      </c>
      <c r="N206" s="92" t="s">
        <v>353</v>
      </c>
      <c r="O206" s="92" t="s">
        <v>388</v>
      </c>
      <c r="P206" s="5"/>
      <c r="Q206" s="196">
        <f>Q207</f>
        <v>0</v>
      </c>
      <c r="R206" s="196">
        <f>R207</f>
        <v>500</v>
      </c>
      <c r="S206" s="196">
        <f>S207</f>
        <v>0</v>
      </c>
    </row>
    <row r="207" spans="1:19" ht="39.75" customHeight="1">
      <c r="A207" s="95"/>
      <c r="B207" s="94"/>
      <c r="C207" s="93"/>
      <c r="D207" s="97"/>
      <c r="E207" s="111"/>
      <c r="F207" s="111"/>
      <c r="G207" s="85"/>
      <c r="H207" s="17" t="s">
        <v>597</v>
      </c>
      <c r="I207" s="26">
        <v>27</v>
      </c>
      <c r="J207" s="18">
        <v>5</v>
      </c>
      <c r="K207" s="15">
        <v>2</v>
      </c>
      <c r="L207" s="91" t="s">
        <v>749</v>
      </c>
      <c r="M207" s="92" t="s">
        <v>343</v>
      </c>
      <c r="N207" s="92" t="s">
        <v>344</v>
      </c>
      <c r="O207" s="92" t="s">
        <v>388</v>
      </c>
      <c r="P207" s="5"/>
      <c r="Q207" s="196">
        <f>Q208+Q210+Q212</f>
        <v>0</v>
      </c>
      <c r="R207" s="196">
        <f>R208+R210+R212</f>
        <v>500</v>
      </c>
      <c r="S207" s="196">
        <f>S208+S210+S212</f>
        <v>0</v>
      </c>
    </row>
    <row r="208" spans="1:19" ht="27" customHeight="1">
      <c r="A208" s="95"/>
      <c r="B208" s="94"/>
      <c r="C208" s="93"/>
      <c r="D208" s="97"/>
      <c r="E208" s="111"/>
      <c r="F208" s="111"/>
      <c r="G208" s="85"/>
      <c r="H208" s="17" t="s">
        <v>29</v>
      </c>
      <c r="I208" s="26">
        <v>27</v>
      </c>
      <c r="J208" s="18">
        <v>5</v>
      </c>
      <c r="K208" s="15">
        <v>2</v>
      </c>
      <c r="L208" s="91" t="s">
        <v>749</v>
      </c>
      <c r="M208" s="92" t="s">
        <v>343</v>
      </c>
      <c r="N208" s="92" t="s">
        <v>344</v>
      </c>
      <c r="O208" s="92" t="s">
        <v>28</v>
      </c>
      <c r="P208" s="5"/>
      <c r="Q208" s="196">
        <f>Q209</f>
        <v>0</v>
      </c>
      <c r="R208" s="196">
        <f>R209</f>
        <v>500</v>
      </c>
      <c r="S208" s="196">
        <f>S209</f>
        <v>0</v>
      </c>
    </row>
    <row r="209" spans="1:19" ht="22.5" customHeight="1">
      <c r="A209" s="95"/>
      <c r="B209" s="94"/>
      <c r="C209" s="93"/>
      <c r="D209" s="97"/>
      <c r="E209" s="111"/>
      <c r="F209" s="111"/>
      <c r="G209" s="85"/>
      <c r="H209" s="17" t="s">
        <v>444</v>
      </c>
      <c r="I209" s="26">
        <v>27</v>
      </c>
      <c r="J209" s="18">
        <v>5</v>
      </c>
      <c r="K209" s="15">
        <v>2</v>
      </c>
      <c r="L209" s="91" t="s">
        <v>749</v>
      </c>
      <c r="M209" s="92" t="s">
        <v>343</v>
      </c>
      <c r="N209" s="92" t="s">
        <v>344</v>
      </c>
      <c r="O209" s="92" t="s">
        <v>28</v>
      </c>
      <c r="P209" s="5">
        <v>240</v>
      </c>
      <c r="Q209" s="196">
        <v>0</v>
      </c>
      <c r="R209" s="196">
        <v>500</v>
      </c>
      <c r="S209" s="196">
        <v>0</v>
      </c>
    </row>
    <row r="210" spans="1:19" s="363" customFormat="1" ht="22.5" customHeight="1" hidden="1">
      <c r="A210" s="355"/>
      <c r="B210" s="356"/>
      <c r="C210" s="366"/>
      <c r="D210" s="357"/>
      <c r="E210" s="367"/>
      <c r="F210" s="367"/>
      <c r="G210" s="368"/>
      <c r="H210" s="369" t="s">
        <v>599</v>
      </c>
      <c r="I210" s="370">
        <v>27</v>
      </c>
      <c r="J210" s="371">
        <v>5</v>
      </c>
      <c r="K210" s="358">
        <v>2</v>
      </c>
      <c r="L210" s="359" t="s">
        <v>749</v>
      </c>
      <c r="M210" s="360" t="s">
        <v>343</v>
      </c>
      <c r="N210" s="360" t="s">
        <v>344</v>
      </c>
      <c r="O210" s="360" t="s">
        <v>598</v>
      </c>
      <c r="P210" s="361"/>
      <c r="Q210" s="362">
        <f>Q211</f>
        <v>0</v>
      </c>
      <c r="R210" s="362">
        <f>R211</f>
        <v>0</v>
      </c>
      <c r="S210" s="362">
        <f>S211</f>
        <v>0</v>
      </c>
    </row>
    <row r="211" spans="1:19" s="363" customFormat="1" ht="22.5" customHeight="1" hidden="1">
      <c r="A211" s="355"/>
      <c r="B211" s="356"/>
      <c r="C211" s="366"/>
      <c r="D211" s="357"/>
      <c r="E211" s="367"/>
      <c r="F211" s="367"/>
      <c r="G211" s="368"/>
      <c r="H211" s="369" t="s">
        <v>444</v>
      </c>
      <c r="I211" s="370">
        <v>27</v>
      </c>
      <c r="J211" s="371">
        <v>5</v>
      </c>
      <c r="K211" s="358">
        <v>2</v>
      </c>
      <c r="L211" s="359" t="s">
        <v>749</v>
      </c>
      <c r="M211" s="360" t="s">
        <v>343</v>
      </c>
      <c r="N211" s="360" t="s">
        <v>344</v>
      </c>
      <c r="O211" s="360" t="s">
        <v>598</v>
      </c>
      <c r="P211" s="361">
        <v>240</v>
      </c>
      <c r="Q211" s="362">
        <v>0</v>
      </c>
      <c r="R211" s="362">
        <v>0</v>
      </c>
      <c r="S211" s="362">
        <v>0</v>
      </c>
    </row>
    <row r="212" spans="1:19" s="363" customFormat="1" ht="35.25" customHeight="1" hidden="1">
      <c r="A212" s="355"/>
      <c r="B212" s="356"/>
      <c r="C212" s="366"/>
      <c r="D212" s="357"/>
      <c r="E212" s="367"/>
      <c r="F212" s="367"/>
      <c r="G212" s="368"/>
      <c r="H212" s="372" t="s">
        <v>672</v>
      </c>
      <c r="I212" s="370">
        <v>27</v>
      </c>
      <c r="J212" s="371">
        <v>5</v>
      </c>
      <c r="K212" s="358">
        <v>2</v>
      </c>
      <c r="L212" s="359" t="s">
        <v>749</v>
      </c>
      <c r="M212" s="360" t="s">
        <v>343</v>
      </c>
      <c r="N212" s="360" t="s">
        <v>820</v>
      </c>
      <c r="O212" s="360" t="s">
        <v>388</v>
      </c>
      <c r="P212" s="361"/>
      <c r="Q212" s="362">
        <f aca="true" t="shared" si="24" ref="Q212:S213">Q213</f>
        <v>0</v>
      </c>
      <c r="R212" s="362">
        <f t="shared" si="24"/>
        <v>0</v>
      </c>
      <c r="S212" s="362">
        <f t="shared" si="24"/>
        <v>0</v>
      </c>
    </row>
    <row r="213" spans="1:19" s="363" customFormat="1" ht="22.5" customHeight="1" hidden="1">
      <c r="A213" s="355"/>
      <c r="B213" s="356"/>
      <c r="C213" s="366"/>
      <c r="D213" s="357"/>
      <c r="E213" s="367"/>
      <c r="F213" s="367"/>
      <c r="G213" s="368"/>
      <c r="H213" s="369" t="s">
        <v>408</v>
      </c>
      <c r="I213" s="370">
        <v>27</v>
      </c>
      <c r="J213" s="371">
        <v>5</v>
      </c>
      <c r="K213" s="358">
        <v>2</v>
      </c>
      <c r="L213" s="359" t="s">
        <v>749</v>
      </c>
      <c r="M213" s="360" t="s">
        <v>343</v>
      </c>
      <c r="N213" s="360" t="s">
        <v>820</v>
      </c>
      <c r="O213" s="360" t="s">
        <v>577</v>
      </c>
      <c r="P213" s="361"/>
      <c r="Q213" s="362">
        <f t="shared" si="24"/>
        <v>0</v>
      </c>
      <c r="R213" s="362">
        <f t="shared" si="24"/>
        <v>0</v>
      </c>
      <c r="S213" s="362">
        <f t="shared" si="24"/>
        <v>0</v>
      </c>
    </row>
    <row r="214" spans="1:19" s="363" customFormat="1" ht="22.5" customHeight="1" hidden="1">
      <c r="A214" s="355"/>
      <c r="B214" s="356"/>
      <c r="C214" s="366"/>
      <c r="D214" s="357"/>
      <c r="E214" s="367"/>
      <c r="F214" s="367"/>
      <c r="G214" s="368"/>
      <c r="H214" s="369" t="s">
        <v>444</v>
      </c>
      <c r="I214" s="370">
        <v>27</v>
      </c>
      <c r="J214" s="371">
        <v>5</v>
      </c>
      <c r="K214" s="358">
        <v>2</v>
      </c>
      <c r="L214" s="359" t="s">
        <v>749</v>
      </c>
      <c r="M214" s="360" t="s">
        <v>343</v>
      </c>
      <c r="N214" s="360" t="s">
        <v>820</v>
      </c>
      <c r="O214" s="360" t="s">
        <v>577</v>
      </c>
      <c r="P214" s="361">
        <v>240</v>
      </c>
      <c r="Q214" s="362">
        <f>17883.5-17883.5</f>
        <v>0</v>
      </c>
      <c r="R214" s="362">
        <v>0</v>
      </c>
      <c r="S214" s="362">
        <f>17883.5-17883.5</f>
        <v>0</v>
      </c>
    </row>
    <row r="215" spans="1:19" ht="42" customHeight="1">
      <c r="A215" s="95"/>
      <c r="B215" s="94"/>
      <c r="C215" s="93"/>
      <c r="D215" s="97"/>
      <c r="E215" s="111"/>
      <c r="F215" s="111"/>
      <c r="G215" s="85"/>
      <c r="H215" s="10" t="s">
        <v>51</v>
      </c>
      <c r="I215" s="5">
        <v>27</v>
      </c>
      <c r="J215" s="18">
        <v>5</v>
      </c>
      <c r="K215" s="15">
        <v>2</v>
      </c>
      <c r="L215" s="91" t="s">
        <v>533</v>
      </c>
      <c r="M215" s="92" t="s">
        <v>343</v>
      </c>
      <c r="N215" s="92" t="s">
        <v>353</v>
      </c>
      <c r="O215" s="92" t="s">
        <v>388</v>
      </c>
      <c r="P215" s="5"/>
      <c r="Q215" s="196">
        <f>Q216</f>
        <v>2228.7</v>
      </c>
      <c r="R215" s="196">
        <f aca="true" t="shared" si="25" ref="R215:S217">R216</f>
        <v>0</v>
      </c>
      <c r="S215" s="196">
        <f t="shared" si="25"/>
        <v>0</v>
      </c>
    </row>
    <row r="216" spans="1:19" ht="40.5" customHeight="1">
      <c r="A216" s="95"/>
      <c r="B216" s="94"/>
      <c r="C216" s="93"/>
      <c r="D216" s="97"/>
      <c r="E216" s="111"/>
      <c r="F216" s="111"/>
      <c r="G216" s="85"/>
      <c r="H216" s="4" t="s">
        <v>52</v>
      </c>
      <c r="I216" s="26">
        <v>27</v>
      </c>
      <c r="J216" s="18">
        <v>5</v>
      </c>
      <c r="K216" s="15">
        <v>2</v>
      </c>
      <c r="L216" s="91" t="s">
        <v>533</v>
      </c>
      <c r="M216" s="92" t="s">
        <v>343</v>
      </c>
      <c r="N216" s="92" t="s">
        <v>344</v>
      </c>
      <c r="O216" s="92" t="s">
        <v>388</v>
      </c>
      <c r="P216" s="5"/>
      <c r="Q216" s="196">
        <f>Q217+Q219</f>
        <v>2228.7</v>
      </c>
      <c r="R216" s="196">
        <f t="shared" si="25"/>
        <v>0</v>
      </c>
      <c r="S216" s="196">
        <f t="shared" si="25"/>
        <v>0</v>
      </c>
    </row>
    <row r="217" spans="1:19" ht="21" customHeight="1">
      <c r="A217" s="95"/>
      <c r="B217" s="94"/>
      <c r="C217" s="93"/>
      <c r="D217" s="97"/>
      <c r="E217" s="111"/>
      <c r="F217" s="111"/>
      <c r="G217" s="85"/>
      <c r="H217" s="17" t="s">
        <v>831</v>
      </c>
      <c r="I217" s="26">
        <v>27</v>
      </c>
      <c r="J217" s="18">
        <v>5</v>
      </c>
      <c r="K217" s="15">
        <v>2</v>
      </c>
      <c r="L217" s="91" t="s">
        <v>533</v>
      </c>
      <c r="M217" s="92" t="s">
        <v>343</v>
      </c>
      <c r="N217" s="92" t="s">
        <v>344</v>
      </c>
      <c r="O217" s="92" t="s">
        <v>462</v>
      </c>
      <c r="P217" s="5"/>
      <c r="Q217" s="196">
        <f>Q218</f>
        <v>880</v>
      </c>
      <c r="R217" s="196">
        <f t="shared" si="25"/>
        <v>0</v>
      </c>
      <c r="S217" s="196">
        <f t="shared" si="25"/>
        <v>0</v>
      </c>
    </row>
    <row r="218" spans="1:19" ht="21" customHeight="1">
      <c r="A218" s="95"/>
      <c r="B218" s="94"/>
      <c r="C218" s="93"/>
      <c r="D218" s="97"/>
      <c r="E218" s="111"/>
      <c r="F218" s="111"/>
      <c r="G218" s="85"/>
      <c r="H218" s="17" t="s">
        <v>444</v>
      </c>
      <c r="I218" s="26">
        <v>27</v>
      </c>
      <c r="J218" s="18">
        <v>5</v>
      </c>
      <c r="K218" s="15">
        <v>2</v>
      </c>
      <c r="L218" s="91" t="s">
        <v>533</v>
      </c>
      <c r="M218" s="92" t="s">
        <v>343</v>
      </c>
      <c r="N218" s="92" t="s">
        <v>344</v>
      </c>
      <c r="O218" s="92" t="s">
        <v>462</v>
      </c>
      <c r="P218" s="5">
        <v>240</v>
      </c>
      <c r="Q218" s="196">
        <f>274+616-10</f>
        <v>880</v>
      </c>
      <c r="R218" s="196">
        <v>0</v>
      </c>
      <c r="S218" s="196">
        <v>0</v>
      </c>
    </row>
    <row r="219" spans="1:19" ht="36" customHeight="1">
      <c r="A219" s="95"/>
      <c r="B219" s="94"/>
      <c r="C219" s="93"/>
      <c r="D219" s="97"/>
      <c r="E219" s="111"/>
      <c r="F219" s="111"/>
      <c r="G219" s="85"/>
      <c r="H219" s="17" t="s">
        <v>886</v>
      </c>
      <c r="I219" s="26">
        <v>27</v>
      </c>
      <c r="J219" s="18">
        <v>5</v>
      </c>
      <c r="K219" s="15">
        <v>2</v>
      </c>
      <c r="L219" s="91" t="s">
        <v>533</v>
      </c>
      <c r="M219" s="92" t="s">
        <v>343</v>
      </c>
      <c r="N219" s="92" t="s">
        <v>344</v>
      </c>
      <c r="O219" s="92" t="s">
        <v>827</v>
      </c>
      <c r="P219" s="5"/>
      <c r="Q219" s="196">
        <f>Q220</f>
        <v>1348.7</v>
      </c>
      <c r="R219" s="196">
        <f>R220</f>
        <v>0</v>
      </c>
      <c r="S219" s="196">
        <f>S220</f>
        <v>0</v>
      </c>
    </row>
    <row r="220" spans="1:19" ht="21" customHeight="1">
      <c r="A220" s="95"/>
      <c r="B220" s="94"/>
      <c r="C220" s="93"/>
      <c r="D220" s="97"/>
      <c r="E220" s="111"/>
      <c r="F220" s="111"/>
      <c r="G220" s="85"/>
      <c r="H220" s="17" t="s">
        <v>444</v>
      </c>
      <c r="I220" s="26">
        <v>27</v>
      </c>
      <c r="J220" s="18">
        <v>5</v>
      </c>
      <c r="K220" s="15">
        <v>2</v>
      </c>
      <c r="L220" s="91" t="s">
        <v>533</v>
      </c>
      <c r="M220" s="92" t="s">
        <v>343</v>
      </c>
      <c r="N220" s="92" t="s">
        <v>344</v>
      </c>
      <c r="O220" s="92" t="s">
        <v>827</v>
      </c>
      <c r="P220" s="5">
        <v>240</v>
      </c>
      <c r="Q220" s="196">
        <v>1348.7</v>
      </c>
      <c r="R220" s="196">
        <v>0</v>
      </c>
      <c r="S220" s="196">
        <v>0</v>
      </c>
    </row>
    <row r="221" spans="1:19" s="170" customFormat="1" ht="26.25" customHeight="1">
      <c r="A221" s="135"/>
      <c r="B221" s="136"/>
      <c r="C221" s="135"/>
      <c r="D221" s="143"/>
      <c r="E221" s="144"/>
      <c r="F221" s="144"/>
      <c r="G221" s="129"/>
      <c r="H221" s="266" t="s">
        <v>38</v>
      </c>
      <c r="I221" s="217">
        <v>27</v>
      </c>
      <c r="J221" s="140">
        <v>5</v>
      </c>
      <c r="K221" s="132">
        <v>3</v>
      </c>
      <c r="L221" s="133"/>
      <c r="M221" s="134"/>
      <c r="N221" s="134"/>
      <c r="O221" s="134"/>
      <c r="P221" s="139"/>
      <c r="Q221" s="197">
        <f>Q226+Q222</f>
        <v>296.6</v>
      </c>
      <c r="R221" s="197">
        <f>R230+R222</f>
        <v>5296.6</v>
      </c>
      <c r="S221" s="197">
        <f>S230+S222</f>
        <v>324.8</v>
      </c>
    </row>
    <row r="222" spans="1:19" ht="26.25" customHeight="1">
      <c r="A222" s="93"/>
      <c r="B222" s="94"/>
      <c r="C222" s="93"/>
      <c r="D222" s="97"/>
      <c r="E222" s="111"/>
      <c r="F222" s="111"/>
      <c r="G222" s="85"/>
      <c r="H222" s="17" t="s">
        <v>137</v>
      </c>
      <c r="I222" s="24">
        <v>27</v>
      </c>
      <c r="J222" s="18">
        <v>5</v>
      </c>
      <c r="K222" s="15">
        <v>3</v>
      </c>
      <c r="L222" s="91" t="s">
        <v>438</v>
      </c>
      <c r="M222" s="92" t="s">
        <v>343</v>
      </c>
      <c r="N222" s="92" t="s">
        <v>353</v>
      </c>
      <c r="O222" s="92" t="s">
        <v>388</v>
      </c>
      <c r="P222" s="5"/>
      <c r="Q222" s="196">
        <f>Q223</f>
        <v>0</v>
      </c>
      <c r="R222" s="196">
        <f aca="true" t="shared" si="26" ref="R222:S224">R223</f>
        <v>5000</v>
      </c>
      <c r="S222" s="196">
        <f t="shared" si="26"/>
        <v>0</v>
      </c>
    </row>
    <row r="223" spans="1:19" ht="26.25" customHeight="1">
      <c r="A223" s="93"/>
      <c r="B223" s="94"/>
      <c r="C223" s="93"/>
      <c r="D223" s="97"/>
      <c r="E223" s="111"/>
      <c r="F223" s="111"/>
      <c r="G223" s="85"/>
      <c r="H223" s="17" t="s">
        <v>769</v>
      </c>
      <c r="I223" s="24">
        <v>27</v>
      </c>
      <c r="J223" s="18">
        <v>5</v>
      </c>
      <c r="K223" s="15">
        <v>3</v>
      </c>
      <c r="L223" s="91" t="s">
        <v>438</v>
      </c>
      <c r="M223" s="92" t="s">
        <v>343</v>
      </c>
      <c r="N223" s="92" t="s">
        <v>362</v>
      </c>
      <c r="O223" s="92" t="s">
        <v>388</v>
      </c>
      <c r="P223" s="5"/>
      <c r="Q223" s="196">
        <f>Q224</f>
        <v>0</v>
      </c>
      <c r="R223" s="196">
        <f t="shared" si="26"/>
        <v>5000</v>
      </c>
      <c r="S223" s="196">
        <f t="shared" si="26"/>
        <v>0</v>
      </c>
    </row>
    <row r="224" spans="1:19" ht="26.25" customHeight="1">
      <c r="A224" s="93"/>
      <c r="B224" s="94"/>
      <c r="C224" s="93"/>
      <c r="D224" s="97"/>
      <c r="E224" s="111"/>
      <c r="F224" s="111"/>
      <c r="G224" s="85"/>
      <c r="H224" s="17" t="s">
        <v>884</v>
      </c>
      <c r="I224" s="24">
        <v>27</v>
      </c>
      <c r="J224" s="18">
        <v>5</v>
      </c>
      <c r="K224" s="15">
        <v>3</v>
      </c>
      <c r="L224" s="91" t="s">
        <v>438</v>
      </c>
      <c r="M224" s="92" t="s">
        <v>343</v>
      </c>
      <c r="N224" s="92" t="s">
        <v>362</v>
      </c>
      <c r="O224" s="92" t="s">
        <v>883</v>
      </c>
      <c r="P224" s="5"/>
      <c r="Q224" s="196">
        <f>Q225</f>
        <v>0</v>
      </c>
      <c r="R224" s="196">
        <f t="shared" si="26"/>
        <v>5000</v>
      </c>
      <c r="S224" s="196">
        <f t="shared" si="26"/>
        <v>0</v>
      </c>
    </row>
    <row r="225" spans="1:19" ht="26.25" customHeight="1">
      <c r="A225" s="93"/>
      <c r="B225" s="94"/>
      <c r="C225" s="93"/>
      <c r="D225" s="97"/>
      <c r="E225" s="111"/>
      <c r="F225" s="111"/>
      <c r="G225" s="85"/>
      <c r="H225" s="17" t="s">
        <v>444</v>
      </c>
      <c r="I225" s="24">
        <v>27</v>
      </c>
      <c r="J225" s="18">
        <v>5</v>
      </c>
      <c r="K225" s="15">
        <v>3</v>
      </c>
      <c r="L225" s="91" t="s">
        <v>438</v>
      </c>
      <c r="M225" s="92" t="s">
        <v>343</v>
      </c>
      <c r="N225" s="92" t="s">
        <v>362</v>
      </c>
      <c r="O225" s="92" t="s">
        <v>883</v>
      </c>
      <c r="P225" s="5">
        <v>240</v>
      </c>
      <c r="Q225" s="196">
        <v>0</v>
      </c>
      <c r="R225" s="196">
        <v>5000</v>
      </c>
      <c r="S225" s="196">
        <v>0</v>
      </c>
    </row>
    <row r="226" spans="1:19" ht="34.5" customHeight="1">
      <c r="A226" s="93"/>
      <c r="B226" s="94"/>
      <c r="C226" s="93"/>
      <c r="D226" s="97"/>
      <c r="E226" s="111"/>
      <c r="F226" s="111"/>
      <c r="G226" s="85"/>
      <c r="H226" s="17" t="s">
        <v>511</v>
      </c>
      <c r="I226" s="5">
        <v>27</v>
      </c>
      <c r="J226" s="18">
        <v>5</v>
      </c>
      <c r="K226" s="15">
        <v>3</v>
      </c>
      <c r="L226" s="91" t="s">
        <v>509</v>
      </c>
      <c r="M226" s="92" t="s">
        <v>343</v>
      </c>
      <c r="N226" s="92" t="s">
        <v>353</v>
      </c>
      <c r="O226" s="92" t="s">
        <v>388</v>
      </c>
      <c r="P226" s="5"/>
      <c r="Q226" s="196">
        <f>Q227</f>
        <v>296.6</v>
      </c>
      <c r="R226" s="196">
        <f>R227</f>
        <v>0</v>
      </c>
      <c r="S226" s="196">
        <f>S227</f>
        <v>0</v>
      </c>
    </row>
    <row r="227" spans="1:19" ht="31.5" customHeight="1">
      <c r="A227" s="93"/>
      <c r="B227" s="94"/>
      <c r="C227" s="93"/>
      <c r="D227" s="97"/>
      <c r="E227" s="111"/>
      <c r="F227" s="111"/>
      <c r="G227" s="85"/>
      <c r="H227" s="122" t="s">
        <v>673</v>
      </c>
      <c r="I227" s="5">
        <v>27</v>
      </c>
      <c r="J227" s="18">
        <v>5</v>
      </c>
      <c r="K227" s="15">
        <v>3</v>
      </c>
      <c r="L227" s="91" t="s">
        <v>509</v>
      </c>
      <c r="M227" s="92" t="s">
        <v>343</v>
      </c>
      <c r="N227" s="92" t="s">
        <v>520</v>
      </c>
      <c r="O227" s="92" t="s">
        <v>388</v>
      </c>
      <c r="P227" s="5"/>
      <c r="Q227" s="196">
        <f aca="true" t="shared" si="27" ref="Q227:S228">Q228</f>
        <v>296.6</v>
      </c>
      <c r="R227" s="196">
        <f t="shared" si="27"/>
        <v>0</v>
      </c>
      <c r="S227" s="196">
        <f t="shared" si="27"/>
        <v>0</v>
      </c>
    </row>
    <row r="228" spans="1:19" ht="33" customHeight="1">
      <c r="A228" s="93"/>
      <c r="B228" s="94"/>
      <c r="C228" s="93"/>
      <c r="D228" s="97"/>
      <c r="E228" s="111"/>
      <c r="F228" s="111"/>
      <c r="G228" s="85"/>
      <c r="H228" s="17" t="s">
        <v>510</v>
      </c>
      <c r="I228" s="5">
        <v>27</v>
      </c>
      <c r="J228" s="18">
        <v>5</v>
      </c>
      <c r="K228" s="15">
        <v>3</v>
      </c>
      <c r="L228" s="91" t="s">
        <v>509</v>
      </c>
      <c r="M228" s="92" t="s">
        <v>343</v>
      </c>
      <c r="N228" s="92" t="s">
        <v>520</v>
      </c>
      <c r="O228" s="92" t="s">
        <v>521</v>
      </c>
      <c r="P228" s="5"/>
      <c r="Q228" s="196">
        <f t="shared" si="27"/>
        <v>296.6</v>
      </c>
      <c r="R228" s="196">
        <f t="shared" si="27"/>
        <v>0</v>
      </c>
      <c r="S228" s="196">
        <f t="shared" si="27"/>
        <v>0</v>
      </c>
    </row>
    <row r="229" spans="1:19" ht="27" customHeight="1">
      <c r="A229" s="93"/>
      <c r="B229" s="94"/>
      <c r="C229" s="93"/>
      <c r="D229" s="97"/>
      <c r="E229" s="111"/>
      <c r="F229" s="111"/>
      <c r="G229" s="85"/>
      <c r="H229" s="17" t="s">
        <v>444</v>
      </c>
      <c r="I229" s="5">
        <v>27</v>
      </c>
      <c r="J229" s="18">
        <v>5</v>
      </c>
      <c r="K229" s="15">
        <v>3</v>
      </c>
      <c r="L229" s="91" t="s">
        <v>509</v>
      </c>
      <c r="M229" s="92" t="s">
        <v>343</v>
      </c>
      <c r="N229" s="92" t="s">
        <v>520</v>
      </c>
      <c r="O229" s="92" t="s">
        <v>521</v>
      </c>
      <c r="P229" s="5">
        <v>240</v>
      </c>
      <c r="Q229" s="196">
        <v>296.6</v>
      </c>
      <c r="R229" s="196">
        <v>0</v>
      </c>
      <c r="S229" s="196">
        <v>0</v>
      </c>
    </row>
    <row r="230" spans="1:19" ht="34.5" customHeight="1">
      <c r="A230" s="93"/>
      <c r="B230" s="94"/>
      <c r="C230" s="93"/>
      <c r="D230" s="97"/>
      <c r="E230" s="111"/>
      <c r="F230" s="111"/>
      <c r="G230" s="85"/>
      <c r="H230" s="17" t="s">
        <v>619</v>
      </c>
      <c r="I230" s="5">
        <v>27</v>
      </c>
      <c r="J230" s="18">
        <v>5</v>
      </c>
      <c r="K230" s="15">
        <v>3</v>
      </c>
      <c r="L230" s="91" t="s">
        <v>618</v>
      </c>
      <c r="M230" s="92" t="s">
        <v>343</v>
      </c>
      <c r="N230" s="92" t="s">
        <v>353</v>
      </c>
      <c r="O230" s="92" t="s">
        <v>388</v>
      </c>
      <c r="P230" s="5"/>
      <c r="Q230" s="196">
        <f>Q231</f>
        <v>0</v>
      </c>
      <c r="R230" s="196">
        <f>R231</f>
        <v>296.6</v>
      </c>
      <c r="S230" s="196">
        <f>S231</f>
        <v>324.8</v>
      </c>
    </row>
    <row r="231" spans="1:19" ht="31.5" customHeight="1">
      <c r="A231" s="93"/>
      <c r="B231" s="94"/>
      <c r="C231" s="93"/>
      <c r="D231" s="97"/>
      <c r="E231" s="111"/>
      <c r="F231" s="111"/>
      <c r="G231" s="85"/>
      <c r="H231" s="122" t="s">
        <v>673</v>
      </c>
      <c r="I231" s="5">
        <v>27</v>
      </c>
      <c r="J231" s="18">
        <v>5</v>
      </c>
      <c r="K231" s="15">
        <v>3</v>
      </c>
      <c r="L231" s="91" t="s">
        <v>618</v>
      </c>
      <c r="M231" s="92" t="s">
        <v>343</v>
      </c>
      <c r="N231" s="92" t="s">
        <v>520</v>
      </c>
      <c r="O231" s="92" t="s">
        <v>388</v>
      </c>
      <c r="P231" s="5"/>
      <c r="Q231" s="196">
        <f aca="true" t="shared" si="28" ref="Q231:S232">Q232</f>
        <v>0</v>
      </c>
      <c r="R231" s="196">
        <f t="shared" si="28"/>
        <v>296.6</v>
      </c>
      <c r="S231" s="196">
        <f t="shared" si="28"/>
        <v>324.8</v>
      </c>
    </row>
    <row r="232" spans="1:19" ht="33" customHeight="1">
      <c r="A232" s="93"/>
      <c r="B232" s="94"/>
      <c r="C232" s="93"/>
      <c r="D232" s="97"/>
      <c r="E232" s="111"/>
      <c r="F232" s="111"/>
      <c r="G232" s="85"/>
      <c r="H232" s="17" t="s">
        <v>510</v>
      </c>
      <c r="I232" s="5">
        <v>27</v>
      </c>
      <c r="J232" s="18">
        <v>5</v>
      </c>
      <c r="K232" s="15">
        <v>3</v>
      </c>
      <c r="L232" s="91" t="s">
        <v>618</v>
      </c>
      <c r="M232" s="92" t="s">
        <v>343</v>
      </c>
      <c r="N232" s="92" t="s">
        <v>520</v>
      </c>
      <c r="O232" s="92" t="s">
        <v>521</v>
      </c>
      <c r="P232" s="5"/>
      <c r="Q232" s="196">
        <f t="shared" si="28"/>
        <v>0</v>
      </c>
      <c r="R232" s="196">
        <f t="shared" si="28"/>
        <v>296.6</v>
      </c>
      <c r="S232" s="196">
        <f t="shared" si="28"/>
        <v>324.8</v>
      </c>
    </row>
    <row r="233" spans="1:19" ht="27" customHeight="1">
      <c r="A233" s="93"/>
      <c r="B233" s="94"/>
      <c r="C233" s="93"/>
      <c r="D233" s="97"/>
      <c r="E233" s="111"/>
      <c r="F233" s="111"/>
      <c r="G233" s="85"/>
      <c r="H233" s="17" t="s">
        <v>444</v>
      </c>
      <c r="I233" s="5">
        <v>27</v>
      </c>
      <c r="J233" s="18">
        <v>5</v>
      </c>
      <c r="K233" s="15">
        <v>3</v>
      </c>
      <c r="L233" s="91" t="s">
        <v>618</v>
      </c>
      <c r="M233" s="92" t="s">
        <v>343</v>
      </c>
      <c r="N233" s="92" t="s">
        <v>520</v>
      </c>
      <c r="O233" s="92" t="s">
        <v>521</v>
      </c>
      <c r="P233" s="5">
        <v>240</v>
      </c>
      <c r="Q233" s="196">
        <v>0</v>
      </c>
      <c r="R233" s="196">
        <v>296.6</v>
      </c>
      <c r="S233" s="196">
        <v>324.8</v>
      </c>
    </row>
    <row r="234" spans="1:19" s="170" customFormat="1" ht="24.75" customHeight="1">
      <c r="A234" s="135"/>
      <c r="B234" s="136"/>
      <c r="C234" s="135"/>
      <c r="D234" s="143"/>
      <c r="E234" s="144"/>
      <c r="F234" s="144"/>
      <c r="G234" s="129"/>
      <c r="H234" s="218" t="s">
        <v>392</v>
      </c>
      <c r="I234" s="392">
        <v>27</v>
      </c>
      <c r="J234" s="140">
        <v>5</v>
      </c>
      <c r="K234" s="132">
        <v>5</v>
      </c>
      <c r="L234" s="133"/>
      <c r="M234" s="134"/>
      <c r="N234" s="134"/>
      <c r="O234" s="134"/>
      <c r="P234" s="139"/>
      <c r="Q234" s="197">
        <f>Q239+Q235</f>
        <v>4690.9</v>
      </c>
      <c r="R234" s="197">
        <f>R239+R235</f>
        <v>363.9</v>
      </c>
      <c r="S234" s="197">
        <f>S239+S235</f>
        <v>363.9</v>
      </c>
    </row>
    <row r="235" spans="1:19" ht="34.5" customHeight="1" hidden="1">
      <c r="A235" s="93"/>
      <c r="B235" s="94"/>
      <c r="C235" s="93"/>
      <c r="D235" s="97"/>
      <c r="E235" s="111"/>
      <c r="F235" s="111"/>
      <c r="G235" s="85"/>
      <c r="H235" s="112" t="s">
        <v>139</v>
      </c>
      <c r="I235" s="5">
        <v>27</v>
      </c>
      <c r="J235" s="18">
        <v>5</v>
      </c>
      <c r="K235" s="15">
        <v>5</v>
      </c>
      <c r="L235" s="91" t="s">
        <v>502</v>
      </c>
      <c r="M235" s="92" t="s">
        <v>343</v>
      </c>
      <c r="N235" s="92" t="s">
        <v>353</v>
      </c>
      <c r="O235" s="92" t="s">
        <v>388</v>
      </c>
      <c r="P235" s="5"/>
      <c r="Q235" s="196">
        <f aca="true" t="shared" si="29" ref="Q235:S237">Q236</f>
        <v>0</v>
      </c>
      <c r="R235" s="196">
        <f t="shared" si="29"/>
        <v>0</v>
      </c>
      <c r="S235" s="196">
        <f t="shared" si="29"/>
        <v>0</v>
      </c>
    </row>
    <row r="236" spans="1:19" ht="24.75" customHeight="1" hidden="1">
      <c r="A236" s="93"/>
      <c r="B236" s="94"/>
      <c r="C236" s="93"/>
      <c r="D236" s="97"/>
      <c r="E236" s="111"/>
      <c r="F236" s="111"/>
      <c r="G236" s="85"/>
      <c r="H236" s="112" t="s">
        <v>902</v>
      </c>
      <c r="I236" s="5">
        <v>27</v>
      </c>
      <c r="J236" s="18">
        <v>5</v>
      </c>
      <c r="K236" s="15">
        <v>5</v>
      </c>
      <c r="L236" s="91" t="s">
        <v>502</v>
      </c>
      <c r="M236" s="92" t="s">
        <v>343</v>
      </c>
      <c r="N236" s="92" t="s">
        <v>348</v>
      </c>
      <c r="O236" s="92" t="s">
        <v>388</v>
      </c>
      <c r="P236" s="5"/>
      <c r="Q236" s="196">
        <f t="shared" si="29"/>
        <v>0</v>
      </c>
      <c r="R236" s="196">
        <f t="shared" si="29"/>
        <v>0</v>
      </c>
      <c r="S236" s="196">
        <f t="shared" si="29"/>
        <v>0</v>
      </c>
    </row>
    <row r="237" spans="1:19" ht="24.75" customHeight="1" hidden="1">
      <c r="A237" s="93"/>
      <c r="B237" s="94"/>
      <c r="C237" s="93"/>
      <c r="D237" s="97"/>
      <c r="E237" s="111"/>
      <c r="F237" s="111"/>
      <c r="G237" s="85"/>
      <c r="H237" s="112" t="s">
        <v>903</v>
      </c>
      <c r="I237" s="5">
        <v>27</v>
      </c>
      <c r="J237" s="18">
        <v>5</v>
      </c>
      <c r="K237" s="15">
        <v>5</v>
      </c>
      <c r="L237" s="91" t="s">
        <v>502</v>
      </c>
      <c r="M237" s="92" t="s">
        <v>343</v>
      </c>
      <c r="N237" s="92" t="s">
        <v>348</v>
      </c>
      <c r="O237" s="92" t="s">
        <v>901</v>
      </c>
      <c r="P237" s="5"/>
      <c r="Q237" s="196">
        <f t="shared" si="29"/>
        <v>0</v>
      </c>
      <c r="R237" s="196">
        <f t="shared" si="29"/>
        <v>0</v>
      </c>
      <c r="S237" s="196">
        <f t="shared" si="29"/>
        <v>0</v>
      </c>
    </row>
    <row r="238" spans="1:19" ht="24.75" customHeight="1" hidden="1">
      <c r="A238" s="93"/>
      <c r="B238" s="94"/>
      <c r="C238" s="93"/>
      <c r="D238" s="97"/>
      <c r="E238" s="111"/>
      <c r="F238" s="111"/>
      <c r="G238" s="85"/>
      <c r="H238" s="17" t="s">
        <v>444</v>
      </c>
      <c r="I238" s="5">
        <v>27</v>
      </c>
      <c r="J238" s="18">
        <v>5</v>
      </c>
      <c r="K238" s="15">
        <v>5</v>
      </c>
      <c r="L238" s="91" t="s">
        <v>502</v>
      </c>
      <c r="M238" s="92" t="s">
        <v>343</v>
      </c>
      <c r="N238" s="92" t="s">
        <v>348</v>
      </c>
      <c r="O238" s="92" t="s">
        <v>901</v>
      </c>
      <c r="P238" s="5">
        <v>240</v>
      </c>
      <c r="Q238" s="196">
        <v>0</v>
      </c>
      <c r="R238" s="196">
        <v>0</v>
      </c>
      <c r="S238" s="196">
        <v>0</v>
      </c>
    </row>
    <row r="239" spans="1:19" ht="35.25" customHeight="1">
      <c r="A239" s="93"/>
      <c r="B239" s="94"/>
      <c r="C239" s="93"/>
      <c r="D239" s="97"/>
      <c r="E239" s="111"/>
      <c r="F239" s="111"/>
      <c r="G239" s="85"/>
      <c r="H239" s="10" t="s">
        <v>51</v>
      </c>
      <c r="I239" s="5">
        <v>27</v>
      </c>
      <c r="J239" s="18">
        <v>5</v>
      </c>
      <c r="K239" s="15">
        <v>5</v>
      </c>
      <c r="L239" s="91" t="s">
        <v>533</v>
      </c>
      <c r="M239" s="92" t="s">
        <v>343</v>
      </c>
      <c r="N239" s="92" t="s">
        <v>353</v>
      </c>
      <c r="O239" s="92" t="s">
        <v>388</v>
      </c>
      <c r="P239" s="5"/>
      <c r="Q239" s="196">
        <f>Q240</f>
        <v>4690.9</v>
      </c>
      <c r="R239" s="196">
        <f>R240</f>
        <v>363.9</v>
      </c>
      <c r="S239" s="196">
        <f>S240</f>
        <v>363.9</v>
      </c>
    </row>
    <row r="240" spans="1:19" ht="32.25" customHeight="1">
      <c r="A240" s="93"/>
      <c r="B240" s="94"/>
      <c r="C240" s="93"/>
      <c r="D240" s="97"/>
      <c r="E240" s="111"/>
      <c r="F240" s="111"/>
      <c r="G240" s="85"/>
      <c r="H240" s="10" t="s">
        <v>52</v>
      </c>
      <c r="I240" s="5">
        <v>27</v>
      </c>
      <c r="J240" s="18">
        <v>5</v>
      </c>
      <c r="K240" s="15">
        <v>5</v>
      </c>
      <c r="L240" s="91" t="s">
        <v>533</v>
      </c>
      <c r="M240" s="92" t="s">
        <v>343</v>
      </c>
      <c r="N240" s="92" t="s">
        <v>344</v>
      </c>
      <c r="O240" s="92" t="s">
        <v>388</v>
      </c>
      <c r="P240" s="5"/>
      <c r="Q240" s="196">
        <f>Q241+Q244+Q247</f>
        <v>4690.9</v>
      </c>
      <c r="R240" s="196">
        <f>R241+R244+R247</f>
        <v>363.9</v>
      </c>
      <c r="S240" s="196">
        <f>S241+S244+S247</f>
        <v>363.9</v>
      </c>
    </row>
    <row r="241" spans="1:19" ht="48" customHeight="1">
      <c r="A241" s="95"/>
      <c r="B241" s="94"/>
      <c r="C241" s="93"/>
      <c r="D241" s="97"/>
      <c r="E241" s="111"/>
      <c r="F241" s="111"/>
      <c r="G241" s="85"/>
      <c r="H241" s="112" t="s">
        <v>24</v>
      </c>
      <c r="I241" s="7">
        <v>27</v>
      </c>
      <c r="J241" s="18">
        <v>5</v>
      </c>
      <c r="K241" s="15">
        <v>5</v>
      </c>
      <c r="L241" s="91" t="s">
        <v>533</v>
      </c>
      <c r="M241" s="92" t="s">
        <v>343</v>
      </c>
      <c r="N241" s="92" t="s">
        <v>344</v>
      </c>
      <c r="O241" s="92" t="s">
        <v>398</v>
      </c>
      <c r="P241" s="5"/>
      <c r="Q241" s="196">
        <f>Q242+Q243</f>
        <v>1429.5</v>
      </c>
      <c r="R241" s="196">
        <f>R243</f>
        <v>0</v>
      </c>
      <c r="S241" s="196">
        <f>S243</f>
        <v>0</v>
      </c>
    </row>
    <row r="242" spans="1:19" ht="28.5" customHeight="1">
      <c r="A242" s="95"/>
      <c r="B242" s="94"/>
      <c r="C242" s="93"/>
      <c r="D242" s="97"/>
      <c r="E242" s="111"/>
      <c r="F242" s="111"/>
      <c r="G242" s="85"/>
      <c r="H242" s="17" t="s">
        <v>444</v>
      </c>
      <c r="I242" s="7">
        <v>27</v>
      </c>
      <c r="J242" s="18">
        <v>5</v>
      </c>
      <c r="K242" s="15">
        <v>5</v>
      </c>
      <c r="L242" s="91" t="s">
        <v>533</v>
      </c>
      <c r="M242" s="92" t="s">
        <v>343</v>
      </c>
      <c r="N242" s="92" t="s">
        <v>344</v>
      </c>
      <c r="O242" s="92" t="s">
        <v>398</v>
      </c>
      <c r="P242" s="5">
        <v>240</v>
      </c>
      <c r="Q242" s="196">
        <v>11.2</v>
      </c>
      <c r="R242" s="196">
        <v>0</v>
      </c>
      <c r="S242" s="196">
        <v>0</v>
      </c>
    </row>
    <row r="243" spans="1:19" ht="26.25" customHeight="1">
      <c r="A243" s="95"/>
      <c r="B243" s="94"/>
      <c r="C243" s="93"/>
      <c r="D243" s="97"/>
      <c r="E243" s="111"/>
      <c r="F243" s="111"/>
      <c r="G243" s="85"/>
      <c r="H243" s="112" t="s">
        <v>393</v>
      </c>
      <c r="I243" s="7">
        <v>27</v>
      </c>
      <c r="J243" s="18">
        <v>5</v>
      </c>
      <c r="K243" s="15">
        <v>5</v>
      </c>
      <c r="L243" s="91" t="s">
        <v>533</v>
      </c>
      <c r="M243" s="92" t="s">
        <v>343</v>
      </c>
      <c r="N243" s="92" t="s">
        <v>344</v>
      </c>
      <c r="O243" s="92" t="s">
        <v>398</v>
      </c>
      <c r="P243" s="5">
        <v>540</v>
      </c>
      <c r="Q243" s="194">
        <f>1341.3+77</f>
        <v>1418.3</v>
      </c>
      <c r="R243" s="194">
        <v>0</v>
      </c>
      <c r="S243" s="194">
        <v>0</v>
      </c>
    </row>
    <row r="244" spans="1:19" ht="39" customHeight="1">
      <c r="A244" s="95"/>
      <c r="B244" s="94"/>
      <c r="C244" s="93"/>
      <c r="D244" s="97"/>
      <c r="E244" s="111"/>
      <c r="F244" s="111"/>
      <c r="G244" s="85"/>
      <c r="H244" s="112" t="s">
        <v>26</v>
      </c>
      <c r="I244" s="7">
        <v>27</v>
      </c>
      <c r="J244" s="18">
        <v>5</v>
      </c>
      <c r="K244" s="15">
        <v>5</v>
      </c>
      <c r="L244" s="91" t="s">
        <v>533</v>
      </c>
      <c r="M244" s="92" t="s">
        <v>343</v>
      </c>
      <c r="N244" s="92" t="s">
        <v>344</v>
      </c>
      <c r="O244" s="92" t="s">
        <v>25</v>
      </c>
      <c r="P244" s="5"/>
      <c r="Q244" s="196">
        <f>Q246+Q245</f>
        <v>2897.5</v>
      </c>
      <c r="R244" s="196">
        <f>R246+R245</f>
        <v>0</v>
      </c>
      <c r="S244" s="196">
        <f>S246+S245</f>
        <v>0</v>
      </c>
    </row>
    <row r="245" spans="1:19" ht="39" customHeight="1" hidden="1">
      <c r="A245" s="95"/>
      <c r="B245" s="94"/>
      <c r="C245" s="93"/>
      <c r="D245" s="97"/>
      <c r="E245" s="111"/>
      <c r="F245" s="111"/>
      <c r="G245" s="85"/>
      <c r="H245" s="17" t="s">
        <v>444</v>
      </c>
      <c r="I245" s="7">
        <v>27</v>
      </c>
      <c r="J245" s="18">
        <v>5</v>
      </c>
      <c r="K245" s="15">
        <v>5</v>
      </c>
      <c r="L245" s="91" t="s">
        <v>533</v>
      </c>
      <c r="M245" s="92" t="s">
        <v>343</v>
      </c>
      <c r="N245" s="92" t="s">
        <v>344</v>
      </c>
      <c r="O245" s="92" t="s">
        <v>25</v>
      </c>
      <c r="P245" s="5">
        <v>240</v>
      </c>
      <c r="Q245" s="196">
        <v>0</v>
      </c>
      <c r="R245" s="196">
        <v>0</v>
      </c>
      <c r="S245" s="196">
        <v>0</v>
      </c>
    </row>
    <row r="246" spans="1:19" ht="26.25" customHeight="1">
      <c r="A246" s="95"/>
      <c r="B246" s="94"/>
      <c r="C246" s="93"/>
      <c r="D246" s="97"/>
      <c r="E246" s="111"/>
      <c r="F246" s="111"/>
      <c r="G246" s="85"/>
      <c r="H246" s="112" t="s">
        <v>393</v>
      </c>
      <c r="I246" s="7">
        <v>27</v>
      </c>
      <c r="J246" s="18">
        <v>5</v>
      </c>
      <c r="K246" s="15">
        <v>5</v>
      </c>
      <c r="L246" s="91" t="s">
        <v>533</v>
      </c>
      <c r="M246" s="92" t="s">
        <v>343</v>
      </c>
      <c r="N246" s="92" t="s">
        <v>344</v>
      </c>
      <c r="O246" s="92" t="s">
        <v>25</v>
      </c>
      <c r="P246" s="5">
        <v>540</v>
      </c>
      <c r="Q246" s="194">
        <f>1147.5+750+600+200+200</f>
        <v>2897.5</v>
      </c>
      <c r="R246" s="194">
        <v>0</v>
      </c>
      <c r="S246" s="194">
        <v>0</v>
      </c>
    </row>
    <row r="247" spans="1:19" ht="28.5" customHeight="1">
      <c r="A247" s="95"/>
      <c r="B247" s="94"/>
      <c r="C247" s="93"/>
      <c r="D247" s="97"/>
      <c r="E247" s="111"/>
      <c r="F247" s="111"/>
      <c r="G247" s="85"/>
      <c r="H247" s="4" t="s">
        <v>27</v>
      </c>
      <c r="I247" s="7">
        <v>27</v>
      </c>
      <c r="J247" s="18">
        <v>5</v>
      </c>
      <c r="K247" s="15">
        <v>5</v>
      </c>
      <c r="L247" s="91" t="s">
        <v>533</v>
      </c>
      <c r="M247" s="92" t="s">
        <v>343</v>
      </c>
      <c r="N247" s="92" t="s">
        <v>344</v>
      </c>
      <c r="O247" s="92" t="s">
        <v>110</v>
      </c>
      <c r="P247" s="5"/>
      <c r="Q247" s="196">
        <f>Q248</f>
        <v>363.9</v>
      </c>
      <c r="R247" s="196">
        <f>R248</f>
        <v>363.9</v>
      </c>
      <c r="S247" s="196">
        <f>S248</f>
        <v>363.9</v>
      </c>
    </row>
    <row r="248" spans="1:19" ht="28.5" customHeight="1">
      <c r="A248" s="95"/>
      <c r="B248" s="94"/>
      <c r="C248" s="93"/>
      <c r="D248" s="97"/>
      <c r="E248" s="111"/>
      <c r="F248" s="111"/>
      <c r="G248" s="85"/>
      <c r="H248" s="113" t="s">
        <v>444</v>
      </c>
      <c r="I248" s="5">
        <v>27</v>
      </c>
      <c r="J248" s="18">
        <v>5</v>
      </c>
      <c r="K248" s="15">
        <v>5</v>
      </c>
      <c r="L248" s="91" t="s">
        <v>533</v>
      </c>
      <c r="M248" s="92" t="s">
        <v>343</v>
      </c>
      <c r="N248" s="92" t="s">
        <v>344</v>
      </c>
      <c r="O248" s="92" t="s">
        <v>110</v>
      </c>
      <c r="P248" s="5">
        <v>240</v>
      </c>
      <c r="Q248" s="196">
        <v>363.9</v>
      </c>
      <c r="R248" s="196">
        <v>363.9</v>
      </c>
      <c r="S248" s="196">
        <v>363.9</v>
      </c>
    </row>
    <row r="249" spans="1:19" s="170" customFormat="1" ht="24" customHeight="1">
      <c r="A249" s="135"/>
      <c r="B249" s="136"/>
      <c r="C249" s="146"/>
      <c r="D249" s="143"/>
      <c r="E249" s="147"/>
      <c r="F249" s="147"/>
      <c r="G249" s="148">
        <v>611</v>
      </c>
      <c r="H249" s="142" t="s">
        <v>332</v>
      </c>
      <c r="I249" s="145">
        <v>27</v>
      </c>
      <c r="J249" s="149">
        <v>6</v>
      </c>
      <c r="K249" s="132"/>
      <c r="L249" s="133"/>
      <c r="M249" s="134"/>
      <c r="N249" s="134"/>
      <c r="O249" s="134"/>
      <c r="P249" s="139"/>
      <c r="Q249" s="197">
        <f>Q250+Q255</f>
        <v>9480.4</v>
      </c>
      <c r="R249" s="197">
        <f>R250+R255</f>
        <v>570.4</v>
      </c>
      <c r="S249" s="197">
        <f>S250+S255</f>
        <v>1070.2</v>
      </c>
    </row>
    <row r="250" spans="1:19" s="170" customFormat="1" ht="24" customHeight="1">
      <c r="A250" s="135"/>
      <c r="B250" s="136"/>
      <c r="C250" s="146"/>
      <c r="D250" s="143"/>
      <c r="E250" s="147"/>
      <c r="F250" s="147"/>
      <c r="G250" s="148"/>
      <c r="H250" s="142" t="s">
        <v>331</v>
      </c>
      <c r="I250" s="145">
        <v>27</v>
      </c>
      <c r="J250" s="149">
        <v>6</v>
      </c>
      <c r="K250" s="132">
        <v>3</v>
      </c>
      <c r="L250" s="133"/>
      <c r="M250" s="134"/>
      <c r="N250" s="134"/>
      <c r="O250" s="134"/>
      <c r="P250" s="139"/>
      <c r="Q250" s="197">
        <f aca="true" t="shared" si="30" ref="Q250:S253">Q251</f>
        <v>10.4</v>
      </c>
      <c r="R250" s="197">
        <f t="shared" si="30"/>
        <v>10.4</v>
      </c>
      <c r="S250" s="197">
        <f t="shared" si="30"/>
        <v>10.4</v>
      </c>
    </row>
    <row r="251" spans="1:19" ht="38.25" customHeight="1">
      <c r="A251" s="93"/>
      <c r="B251" s="94"/>
      <c r="C251" s="99"/>
      <c r="D251" s="97"/>
      <c r="E251" s="109"/>
      <c r="F251" s="109"/>
      <c r="G251" s="101"/>
      <c r="H251" s="10" t="s">
        <v>51</v>
      </c>
      <c r="I251" s="5">
        <v>27</v>
      </c>
      <c r="J251" s="20">
        <v>6</v>
      </c>
      <c r="K251" s="15">
        <v>3</v>
      </c>
      <c r="L251" s="91" t="s">
        <v>533</v>
      </c>
      <c r="M251" s="92" t="s">
        <v>343</v>
      </c>
      <c r="N251" s="92" t="s">
        <v>353</v>
      </c>
      <c r="O251" s="92" t="s">
        <v>388</v>
      </c>
      <c r="P251" s="5"/>
      <c r="Q251" s="196">
        <f t="shared" si="30"/>
        <v>10.4</v>
      </c>
      <c r="R251" s="196">
        <f t="shared" si="30"/>
        <v>10.4</v>
      </c>
      <c r="S251" s="196">
        <f t="shared" si="30"/>
        <v>10.4</v>
      </c>
    </row>
    <row r="252" spans="1:19" ht="33.75" customHeight="1">
      <c r="A252" s="93"/>
      <c r="B252" s="94"/>
      <c r="C252" s="99"/>
      <c r="D252" s="97"/>
      <c r="E252" s="109"/>
      <c r="F252" s="109"/>
      <c r="G252" s="101"/>
      <c r="H252" s="10" t="s">
        <v>53</v>
      </c>
      <c r="I252" s="5">
        <v>27</v>
      </c>
      <c r="J252" s="20">
        <v>6</v>
      </c>
      <c r="K252" s="15">
        <v>3</v>
      </c>
      <c r="L252" s="91" t="s">
        <v>533</v>
      </c>
      <c r="M252" s="92" t="s">
        <v>343</v>
      </c>
      <c r="N252" s="92" t="s">
        <v>361</v>
      </c>
      <c r="O252" s="92" t="s">
        <v>388</v>
      </c>
      <c r="P252" s="5"/>
      <c r="Q252" s="196">
        <f t="shared" si="30"/>
        <v>10.4</v>
      </c>
      <c r="R252" s="196">
        <f t="shared" si="30"/>
        <v>10.4</v>
      </c>
      <c r="S252" s="196">
        <f t="shared" si="30"/>
        <v>10.4</v>
      </c>
    </row>
    <row r="253" spans="1:19" ht="48" customHeight="1">
      <c r="A253" s="93"/>
      <c r="B253" s="94"/>
      <c r="C253" s="99"/>
      <c r="D253" s="97"/>
      <c r="E253" s="109"/>
      <c r="F253" s="109"/>
      <c r="G253" s="101"/>
      <c r="H253" s="4" t="s">
        <v>490</v>
      </c>
      <c r="I253" s="7">
        <v>27</v>
      </c>
      <c r="J253" s="20">
        <v>6</v>
      </c>
      <c r="K253" s="15">
        <v>3</v>
      </c>
      <c r="L253" s="91" t="s">
        <v>533</v>
      </c>
      <c r="M253" s="92" t="s">
        <v>343</v>
      </c>
      <c r="N253" s="92" t="s">
        <v>361</v>
      </c>
      <c r="O253" s="92" t="s">
        <v>489</v>
      </c>
      <c r="P253" s="5"/>
      <c r="Q253" s="196">
        <f t="shared" si="30"/>
        <v>10.4</v>
      </c>
      <c r="R253" s="196">
        <f t="shared" si="30"/>
        <v>10.4</v>
      </c>
      <c r="S253" s="196">
        <f t="shared" si="30"/>
        <v>10.4</v>
      </c>
    </row>
    <row r="254" spans="1:19" ht="24" customHeight="1">
      <c r="A254" s="93"/>
      <c r="B254" s="94"/>
      <c r="C254" s="99"/>
      <c r="D254" s="97"/>
      <c r="E254" s="109"/>
      <c r="F254" s="109"/>
      <c r="G254" s="101"/>
      <c r="H254" s="4" t="s">
        <v>444</v>
      </c>
      <c r="I254" s="7">
        <v>27</v>
      </c>
      <c r="J254" s="20">
        <v>6</v>
      </c>
      <c r="K254" s="15">
        <v>3</v>
      </c>
      <c r="L254" s="91" t="s">
        <v>533</v>
      </c>
      <c r="M254" s="92" t="s">
        <v>343</v>
      </c>
      <c r="N254" s="92" t="s">
        <v>361</v>
      </c>
      <c r="O254" s="92" t="s">
        <v>489</v>
      </c>
      <c r="P254" s="5">
        <v>240</v>
      </c>
      <c r="Q254" s="196">
        <v>10.4</v>
      </c>
      <c r="R254" s="196">
        <v>10.4</v>
      </c>
      <c r="S254" s="196">
        <v>10.4</v>
      </c>
    </row>
    <row r="255" spans="1:19" s="170" customFormat="1" ht="24.75" customHeight="1">
      <c r="A255" s="135"/>
      <c r="B255" s="136"/>
      <c r="C255" s="146"/>
      <c r="D255" s="143"/>
      <c r="E255" s="147"/>
      <c r="F255" s="147"/>
      <c r="G255" s="148">
        <v>621</v>
      </c>
      <c r="H255" s="142" t="s">
        <v>330</v>
      </c>
      <c r="I255" s="145">
        <v>27</v>
      </c>
      <c r="J255" s="149">
        <v>6</v>
      </c>
      <c r="K255" s="132">
        <v>5</v>
      </c>
      <c r="L255" s="133"/>
      <c r="M255" s="134"/>
      <c r="N255" s="134"/>
      <c r="O255" s="134"/>
      <c r="P255" s="139"/>
      <c r="Q255" s="197">
        <f>Q266+Q256+Q262</f>
        <v>9470</v>
      </c>
      <c r="R255" s="197">
        <f>R266+R256</f>
        <v>560</v>
      </c>
      <c r="S255" s="197">
        <f>S266+S256</f>
        <v>1059.8</v>
      </c>
    </row>
    <row r="256" spans="1:19" ht="35.25" customHeight="1">
      <c r="A256" s="95"/>
      <c r="B256" s="94"/>
      <c r="C256" s="99"/>
      <c r="D256" s="105"/>
      <c r="E256" s="100"/>
      <c r="F256" s="100"/>
      <c r="G256" s="101">
        <v>622</v>
      </c>
      <c r="H256" s="17" t="s">
        <v>750</v>
      </c>
      <c r="I256" s="7">
        <v>27</v>
      </c>
      <c r="J256" s="20">
        <v>6</v>
      </c>
      <c r="K256" s="15">
        <v>5</v>
      </c>
      <c r="L256" s="91" t="s">
        <v>749</v>
      </c>
      <c r="M256" s="92" t="s">
        <v>343</v>
      </c>
      <c r="N256" s="92" t="s">
        <v>353</v>
      </c>
      <c r="O256" s="92" t="s">
        <v>388</v>
      </c>
      <c r="P256" s="5"/>
      <c r="Q256" s="196">
        <f>Q257</f>
        <v>9410</v>
      </c>
      <c r="R256" s="196">
        <f aca="true" t="shared" si="31" ref="R256:S258">R257</f>
        <v>500</v>
      </c>
      <c r="S256" s="196">
        <f t="shared" si="31"/>
        <v>1000</v>
      </c>
    </row>
    <row r="257" spans="1:19" ht="33.75" customHeight="1">
      <c r="A257" s="95"/>
      <c r="B257" s="94"/>
      <c r="C257" s="102"/>
      <c r="D257" s="103"/>
      <c r="E257" s="100"/>
      <c r="F257" s="100"/>
      <c r="G257" s="101"/>
      <c r="H257" s="112" t="s">
        <v>70</v>
      </c>
      <c r="I257" s="7">
        <v>27</v>
      </c>
      <c r="J257" s="20">
        <v>6</v>
      </c>
      <c r="K257" s="15">
        <v>5</v>
      </c>
      <c r="L257" s="91" t="s">
        <v>749</v>
      </c>
      <c r="M257" s="92" t="s">
        <v>343</v>
      </c>
      <c r="N257" s="92" t="s">
        <v>361</v>
      </c>
      <c r="O257" s="92" t="s">
        <v>388</v>
      </c>
      <c r="P257" s="5"/>
      <c r="Q257" s="196">
        <f>Q258+Q260</f>
        <v>9410</v>
      </c>
      <c r="R257" s="196">
        <f>R258+R260</f>
        <v>500</v>
      </c>
      <c r="S257" s="196">
        <f t="shared" si="31"/>
        <v>1000</v>
      </c>
    </row>
    <row r="258" spans="1:19" ht="24.75" customHeight="1">
      <c r="A258" s="95"/>
      <c r="B258" s="94"/>
      <c r="C258" s="102"/>
      <c r="D258" s="103"/>
      <c r="E258" s="100"/>
      <c r="F258" s="100"/>
      <c r="G258" s="101"/>
      <c r="H258" s="112" t="s">
        <v>29</v>
      </c>
      <c r="I258" s="7">
        <v>27</v>
      </c>
      <c r="J258" s="20">
        <v>6</v>
      </c>
      <c r="K258" s="15">
        <v>5</v>
      </c>
      <c r="L258" s="91" t="s">
        <v>749</v>
      </c>
      <c r="M258" s="92" t="s">
        <v>343</v>
      </c>
      <c r="N258" s="92" t="s">
        <v>361</v>
      </c>
      <c r="O258" s="92" t="s">
        <v>28</v>
      </c>
      <c r="P258" s="5"/>
      <c r="Q258" s="196">
        <f>Q259</f>
        <v>500</v>
      </c>
      <c r="R258" s="196">
        <f t="shared" si="31"/>
        <v>500</v>
      </c>
      <c r="S258" s="196">
        <f t="shared" si="31"/>
        <v>1000</v>
      </c>
    </row>
    <row r="259" spans="1:19" ht="33.75" customHeight="1">
      <c r="A259" s="95"/>
      <c r="B259" s="94"/>
      <c r="C259" s="102"/>
      <c r="D259" s="103"/>
      <c r="E259" s="100"/>
      <c r="F259" s="100"/>
      <c r="G259" s="101"/>
      <c r="H259" s="112" t="s">
        <v>444</v>
      </c>
      <c r="I259" s="7">
        <v>27</v>
      </c>
      <c r="J259" s="20">
        <v>6</v>
      </c>
      <c r="K259" s="15">
        <v>5</v>
      </c>
      <c r="L259" s="91" t="s">
        <v>749</v>
      </c>
      <c r="M259" s="92" t="s">
        <v>343</v>
      </c>
      <c r="N259" s="92" t="s">
        <v>361</v>
      </c>
      <c r="O259" s="92" t="s">
        <v>28</v>
      </c>
      <c r="P259" s="5">
        <v>240</v>
      </c>
      <c r="Q259" s="196">
        <v>500</v>
      </c>
      <c r="R259" s="196">
        <v>500</v>
      </c>
      <c r="S259" s="196">
        <v>1000</v>
      </c>
    </row>
    <row r="260" spans="1:19" ht="33.75" customHeight="1">
      <c r="A260" s="95"/>
      <c r="B260" s="94"/>
      <c r="C260" s="102"/>
      <c r="D260" s="103"/>
      <c r="E260" s="100"/>
      <c r="F260" s="100"/>
      <c r="G260" s="101"/>
      <c r="H260" s="112" t="s">
        <v>812</v>
      </c>
      <c r="I260" s="5">
        <v>27</v>
      </c>
      <c r="J260" s="18">
        <v>6</v>
      </c>
      <c r="K260" s="15">
        <v>5</v>
      </c>
      <c r="L260" s="91" t="s">
        <v>749</v>
      </c>
      <c r="M260" s="92" t="s">
        <v>343</v>
      </c>
      <c r="N260" s="92" t="s">
        <v>361</v>
      </c>
      <c r="O260" s="92" t="s">
        <v>811</v>
      </c>
      <c r="P260" s="5"/>
      <c r="Q260" s="196">
        <f>Q261</f>
        <v>8910</v>
      </c>
      <c r="R260" s="196">
        <f>R261</f>
        <v>0</v>
      </c>
      <c r="S260" s="196">
        <f>S261</f>
        <v>0</v>
      </c>
    </row>
    <row r="261" spans="1:19" ht="33.75" customHeight="1">
      <c r="A261" s="95"/>
      <c r="B261" s="94"/>
      <c r="C261" s="102"/>
      <c r="D261" s="103"/>
      <c r="E261" s="100"/>
      <c r="F261" s="100"/>
      <c r="G261" s="101"/>
      <c r="H261" s="112" t="s">
        <v>444</v>
      </c>
      <c r="I261" s="5">
        <v>27</v>
      </c>
      <c r="J261" s="18">
        <v>6</v>
      </c>
      <c r="K261" s="15">
        <v>5</v>
      </c>
      <c r="L261" s="91" t="s">
        <v>749</v>
      </c>
      <c r="M261" s="92" t="s">
        <v>343</v>
      </c>
      <c r="N261" s="92" t="s">
        <v>361</v>
      </c>
      <c r="O261" s="92" t="s">
        <v>811</v>
      </c>
      <c r="P261" s="5">
        <v>240</v>
      </c>
      <c r="Q261" s="196">
        <v>8910</v>
      </c>
      <c r="R261" s="196">
        <v>0</v>
      </c>
      <c r="S261" s="196">
        <v>0</v>
      </c>
    </row>
    <row r="262" spans="1:19" ht="33.75" customHeight="1" hidden="1">
      <c r="A262" s="95"/>
      <c r="B262" s="94"/>
      <c r="C262" s="102"/>
      <c r="D262" s="103"/>
      <c r="E262" s="100"/>
      <c r="F262" s="100"/>
      <c r="G262" s="101"/>
      <c r="H262" s="319" t="s">
        <v>415</v>
      </c>
      <c r="I262" s="5">
        <v>27</v>
      </c>
      <c r="J262" s="18">
        <v>6</v>
      </c>
      <c r="K262" s="15">
        <v>5</v>
      </c>
      <c r="L262" s="91" t="s">
        <v>414</v>
      </c>
      <c r="M262" s="92" t="s">
        <v>343</v>
      </c>
      <c r="N262" s="92" t="s">
        <v>353</v>
      </c>
      <c r="O262" s="92" t="s">
        <v>388</v>
      </c>
      <c r="P262" s="5"/>
      <c r="Q262" s="196">
        <f>Q263</f>
        <v>0</v>
      </c>
      <c r="R262" s="196">
        <f aca="true" t="shared" si="32" ref="R262:S264">R263</f>
        <v>0</v>
      </c>
      <c r="S262" s="196">
        <f t="shared" si="32"/>
        <v>0</v>
      </c>
    </row>
    <row r="263" spans="1:19" ht="33.75" customHeight="1" hidden="1">
      <c r="A263" s="95"/>
      <c r="B263" s="94"/>
      <c r="C263" s="102"/>
      <c r="D263" s="103"/>
      <c r="E263" s="100"/>
      <c r="F263" s="100"/>
      <c r="G263" s="101"/>
      <c r="H263" s="319" t="s">
        <v>417</v>
      </c>
      <c r="I263" s="5">
        <v>27</v>
      </c>
      <c r="J263" s="18">
        <v>6</v>
      </c>
      <c r="K263" s="15">
        <v>5</v>
      </c>
      <c r="L263" s="91" t="s">
        <v>414</v>
      </c>
      <c r="M263" s="92" t="s">
        <v>343</v>
      </c>
      <c r="N263" s="92" t="s">
        <v>344</v>
      </c>
      <c r="O263" s="92" t="s">
        <v>388</v>
      </c>
      <c r="P263" s="5"/>
      <c r="Q263" s="196">
        <f>Q264</f>
        <v>0</v>
      </c>
      <c r="R263" s="196">
        <f t="shared" si="32"/>
        <v>0</v>
      </c>
      <c r="S263" s="196">
        <f t="shared" si="32"/>
        <v>0</v>
      </c>
    </row>
    <row r="264" spans="1:19" ht="33.75" customHeight="1" hidden="1">
      <c r="A264" s="95"/>
      <c r="B264" s="94"/>
      <c r="C264" s="102"/>
      <c r="D264" s="103"/>
      <c r="E264" s="100"/>
      <c r="F264" s="100"/>
      <c r="G264" s="101"/>
      <c r="H264" s="17" t="s">
        <v>22</v>
      </c>
      <c r="I264" s="5">
        <v>27</v>
      </c>
      <c r="J264" s="18">
        <v>6</v>
      </c>
      <c r="K264" s="15">
        <v>5</v>
      </c>
      <c r="L264" s="91" t="s">
        <v>414</v>
      </c>
      <c r="M264" s="92" t="s">
        <v>343</v>
      </c>
      <c r="N264" s="92" t="s">
        <v>344</v>
      </c>
      <c r="O264" s="92" t="s">
        <v>23</v>
      </c>
      <c r="P264" s="5"/>
      <c r="Q264" s="196">
        <f>Q265</f>
        <v>0</v>
      </c>
      <c r="R264" s="196">
        <f t="shared" si="32"/>
        <v>0</v>
      </c>
      <c r="S264" s="196">
        <f t="shared" si="32"/>
        <v>0</v>
      </c>
    </row>
    <row r="265" spans="1:19" ht="33.75" customHeight="1" hidden="1">
      <c r="A265" s="95"/>
      <c r="B265" s="94"/>
      <c r="C265" s="102"/>
      <c r="D265" s="103"/>
      <c r="E265" s="100"/>
      <c r="F265" s="100"/>
      <c r="G265" s="101"/>
      <c r="H265" s="225" t="s">
        <v>446</v>
      </c>
      <c r="I265" s="5">
        <v>27</v>
      </c>
      <c r="J265" s="18">
        <v>6</v>
      </c>
      <c r="K265" s="15">
        <v>5</v>
      </c>
      <c r="L265" s="91" t="s">
        <v>414</v>
      </c>
      <c r="M265" s="92" t="s">
        <v>343</v>
      </c>
      <c r="N265" s="92" t="s">
        <v>344</v>
      </c>
      <c r="O265" s="92" t="s">
        <v>23</v>
      </c>
      <c r="P265" s="5">
        <v>610</v>
      </c>
      <c r="Q265" s="196">
        <v>0</v>
      </c>
      <c r="R265" s="196">
        <v>0</v>
      </c>
      <c r="S265" s="196">
        <v>0</v>
      </c>
    </row>
    <row r="266" spans="1:19" ht="39" customHeight="1">
      <c r="A266" s="93"/>
      <c r="B266" s="94"/>
      <c r="C266" s="99"/>
      <c r="D266" s="103"/>
      <c r="E266" s="100"/>
      <c r="F266" s="100"/>
      <c r="G266" s="101"/>
      <c r="H266" s="10" t="s">
        <v>51</v>
      </c>
      <c r="I266" s="5">
        <v>27</v>
      </c>
      <c r="J266" s="18">
        <v>6</v>
      </c>
      <c r="K266" s="15">
        <v>5</v>
      </c>
      <c r="L266" s="91" t="s">
        <v>533</v>
      </c>
      <c r="M266" s="92" t="s">
        <v>343</v>
      </c>
      <c r="N266" s="92" t="s">
        <v>353</v>
      </c>
      <c r="O266" s="92" t="s">
        <v>388</v>
      </c>
      <c r="P266" s="5"/>
      <c r="Q266" s="196">
        <f aca="true" t="shared" si="33" ref="Q266:S267">Q267</f>
        <v>60</v>
      </c>
      <c r="R266" s="196">
        <f t="shared" si="33"/>
        <v>60</v>
      </c>
      <c r="S266" s="196">
        <f t="shared" si="33"/>
        <v>59.8</v>
      </c>
    </row>
    <row r="267" spans="1:19" ht="30" customHeight="1">
      <c r="A267" s="93"/>
      <c r="B267" s="94"/>
      <c r="C267" s="99"/>
      <c r="D267" s="103"/>
      <c r="E267" s="100"/>
      <c r="F267" s="100"/>
      <c r="G267" s="101"/>
      <c r="H267" s="10" t="s">
        <v>53</v>
      </c>
      <c r="I267" s="5">
        <v>27</v>
      </c>
      <c r="J267" s="18">
        <v>6</v>
      </c>
      <c r="K267" s="15">
        <v>5</v>
      </c>
      <c r="L267" s="91" t="s">
        <v>533</v>
      </c>
      <c r="M267" s="92" t="s">
        <v>343</v>
      </c>
      <c r="N267" s="92" t="s">
        <v>361</v>
      </c>
      <c r="O267" s="92" t="s">
        <v>388</v>
      </c>
      <c r="P267" s="5"/>
      <c r="Q267" s="196">
        <f t="shared" si="33"/>
        <v>60</v>
      </c>
      <c r="R267" s="196">
        <f t="shared" si="33"/>
        <v>60</v>
      </c>
      <c r="S267" s="196">
        <f t="shared" si="33"/>
        <v>59.8</v>
      </c>
    </row>
    <row r="268" spans="1:19" ht="18.75" customHeight="1">
      <c r="A268" s="95"/>
      <c r="B268" s="94"/>
      <c r="C268" s="99"/>
      <c r="D268" s="103"/>
      <c r="E268" s="100"/>
      <c r="F268" s="100"/>
      <c r="G268" s="101"/>
      <c r="H268" s="164" t="s">
        <v>517</v>
      </c>
      <c r="I268" s="7">
        <v>27</v>
      </c>
      <c r="J268" s="18">
        <v>6</v>
      </c>
      <c r="K268" s="15">
        <v>5</v>
      </c>
      <c r="L268" s="91" t="s">
        <v>533</v>
      </c>
      <c r="M268" s="92" t="s">
        <v>343</v>
      </c>
      <c r="N268" s="92" t="s">
        <v>361</v>
      </c>
      <c r="O268" s="92" t="s">
        <v>516</v>
      </c>
      <c r="P268" s="5"/>
      <c r="Q268" s="196">
        <f>SUM(Q269:Q270)</f>
        <v>60</v>
      </c>
      <c r="R268" s="196">
        <f>SUM(R269:R270)</f>
        <v>60</v>
      </c>
      <c r="S268" s="196">
        <f>SUM(S269:S270)</f>
        <v>59.8</v>
      </c>
    </row>
    <row r="269" spans="1:19" ht="23.25" customHeight="1">
      <c r="A269" s="95"/>
      <c r="B269" s="94"/>
      <c r="C269" s="99"/>
      <c r="D269" s="103"/>
      <c r="E269" s="100"/>
      <c r="F269" s="100"/>
      <c r="G269" s="101"/>
      <c r="H269" s="2" t="s">
        <v>315</v>
      </c>
      <c r="I269" s="7">
        <v>27</v>
      </c>
      <c r="J269" s="18">
        <v>6</v>
      </c>
      <c r="K269" s="15">
        <v>5</v>
      </c>
      <c r="L269" s="91" t="s">
        <v>533</v>
      </c>
      <c r="M269" s="92" t="s">
        <v>343</v>
      </c>
      <c r="N269" s="92" t="s">
        <v>361</v>
      </c>
      <c r="O269" s="92" t="s">
        <v>516</v>
      </c>
      <c r="P269" s="5">
        <v>120</v>
      </c>
      <c r="Q269" s="196">
        <v>60</v>
      </c>
      <c r="R269" s="209">
        <v>60</v>
      </c>
      <c r="S269" s="209">
        <v>59.8</v>
      </c>
    </row>
    <row r="270" spans="1:19" ht="23.25" customHeight="1" hidden="1">
      <c r="A270" s="95"/>
      <c r="B270" s="94"/>
      <c r="C270" s="99"/>
      <c r="D270" s="103"/>
      <c r="E270" s="100"/>
      <c r="F270" s="100"/>
      <c r="G270" s="101"/>
      <c r="H270" s="4" t="s">
        <v>444</v>
      </c>
      <c r="I270" s="7">
        <v>27</v>
      </c>
      <c r="J270" s="18">
        <v>6</v>
      </c>
      <c r="K270" s="15">
        <v>5</v>
      </c>
      <c r="L270" s="91" t="s">
        <v>533</v>
      </c>
      <c r="M270" s="92" t="s">
        <v>343</v>
      </c>
      <c r="N270" s="92" t="s">
        <v>361</v>
      </c>
      <c r="O270" s="92" t="s">
        <v>516</v>
      </c>
      <c r="P270" s="5">
        <v>240</v>
      </c>
      <c r="Q270" s="196">
        <v>0</v>
      </c>
      <c r="R270" s="209">
        <v>0</v>
      </c>
      <c r="S270" s="209">
        <v>0</v>
      </c>
    </row>
    <row r="271" spans="1:19" s="170" customFormat="1" ht="26.25" customHeight="1">
      <c r="A271" s="135"/>
      <c r="B271" s="136"/>
      <c r="C271" s="150"/>
      <c r="D271" s="137"/>
      <c r="E271" s="138"/>
      <c r="F271" s="138"/>
      <c r="G271" s="148">
        <v>612</v>
      </c>
      <c r="H271" s="142" t="s">
        <v>327</v>
      </c>
      <c r="I271" s="145">
        <v>27</v>
      </c>
      <c r="J271" s="149">
        <v>7</v>
      </c>
      <c r="K271" s="132"/>
      <c r="L271" s="133"/>
      <c r="M271" s="134"/>
      <c r="N271" s="134"/>
      <c r="O271" s="134"/>
      <c r="P271" s="139"/>
      <c r="Q271" s="197">
        <f>Q272+Q286</f>
        <v>9933.6</v>
      </c>
      <c r="R271" s="197">
        <f>R272+R286</f>
        <v>9893.6</v>
      </c>
      <c r="S271" s="197">
        <f>S272+S286</f>
        <v>9893.6</v>
      </c>
    </row>
    <row r="272" spans="1:19" s="170" customFormat="1" ht="20.25" customHeight="1">
      <c r="A272" s="135"/>
      <c r="B272" s="136"/>
      <c r="C272" s="418">
        <v>703</v>
      </c>
      <c r="D272" s="419"/>
      <c r="E272" s="419"/>
      <c r="F272" s="419"/>
      <c r="G272" s="129">
        <v>612</v>
      </c>
      <c r="H272" s="130" t="s">
        <v>103</v>
      </c>
      <c r="I272" s="139">
        <v>27</v>
      </c>
      <c r="J272" s="132">
        <v>7</v>
      </c>
      <c r="K272" s="132">
        <v>3</v>
      </c>
      <c r="L272" s="133"/>
      <c r="M272" s="134"/>
      <c r="N272" s="134"/>
      <c r="O272" s="134"/>
      <c r="P272" s="139"/>
      <c r="Q272" s="197">
        <f>Q280+Q273</f>
        <v>9523.6</v>
      </c>
      <c r="R272" s="197">
        <f>R280</f>
        <v>9523.6</v>
      </c>
      <c r="S272" s="197">
        <f>S280</f>
        <v>9523.6</v>
      </c>
    </row>
    <row r="273" spans="1:19" ht="38.25" customHeight="1" hidden="1">
      <c r="A273" s="93"/>
      <c r="B273" s="94"/>
      <c r="C273" s="99"/>
      <c r="D273" s="97"/>
      <c r="E273" s="109"/>
      <c r="F273" s="109"/>
      <c r="G273" s="85"/>
      <c r="H273" s="4" t="s">
        <v>823</v>
      </c>
      <c r="I273" s="5">
        <v>27</v>
      </c>
      <c r="J273" s="20">
        <v>7</v>
      </c>
      <c r="K273" s="15">
        <v>3</v>
      </c>
      <c r="L273" s="15">
        <v>27</v>
      </c>
      <c r="M273" s="92" t="s">
        <v>343</v>
      </c>
      <c r="N273" s="92" t="s">
        <v>353</v>
      </c>
      <c r="O273" s="92" t="s">
        <v>388</v>
      </c>
      <c r="P273" s="9"/>
      <c r="Q273" s="194">
        <f>Q274+Q277</f>
        <v>0</v>
      </c>
      <c r="R273" s="194">
        <f>R274+R277</f>
        <v>0</v>
      </c>
      <c r="S273" s="194">
        <f>S274+S277</f>
        <v>0</v>
      </c>
    </row>
    <row r="274" spans="1:19" ht="25.5" customHeight="1" hidden="1">
      <c r="A274" s="93"/>
      <c r="B274" s="94"/>
      <c r="C274" s="99"/>
      <c r="D274" s="97"/>
      <c r="E274" s="109"/>
      <c r="F274" s="109"/>
      <c r="G274" s="85"/>
      <c r="H274" s="4" t="s">
        <v>84</v>
      </c>
      <c r="I274" s="5">
        <v>27</v>
      </c>
      <c r="J274" s="20">
        <v>7</v>
      </c>
      <c r="K274" s="15">
        <v>3</v>
      </c>
      <c r="L274" s="15">
        <v>27</v>
      </c>
      <c r="M274" s="92" t="s">
        <v>343</v>
      </c>
      <c r="N274" s="92" t="s">
        <v>362</v>
      </c>
      <c r="O274" s="92" t="s">
        <v>388</v>
      </c>
      <c r="P274" s="9"/>
      <c r="Q274" s="194">
        <f aca="true" t="shared" si="34" ref="Q274:S275">Q275</f>
        <v>0</v>
      </c>
      <c r="R274" s="194">
        <f t="shared" si="34"/>
        <v>0</v>
      </c>
      <c r="S274" s="194">
        <f t="shared" si="34"/>
        <v>0</v>
      </c>
    </row>
    <row r="275" spans="1:19" ht="25.5" customHeight="1" hidden="1">
      <c r="A275" s="93"/>
      <c r="B275" s="94"/>
      <c r="C275" s="99"/>
      <c r="D275" s="97"/>
      <c r="E275" s="109"/>
      <c r="F275" s="109"/>
      <c r="G275" s="85"/>
      <c r="H275" s="4" t="s">
        <v>92</v>
      </c>
      <c r="I275" s="5">
        <v>27</v>
      </c>
      <c r="J275" s="20">
        <v>7</v>
      </c>
      <c r="K275" s="15">
        <v>3</v>
      </c>
      <c r="L275" s="15">
        <v>27</v>
      </c>
      <c r="M275" s="92" t="s">
        <v>343</v>
      </c>
      <c r="N275" s="92" t="s">
        <v>362</v>
      </c>
      <c r="O275" s="92" t="s">
        <v>30</v>
      </c>
      <c r="P275" s="9"/>
      <c r="Q275" s="194">
        <f t="shared" si="34"/>
        <v>0</v>
      </c>
      <c r="R275" s="194">
        <f t="shared" si="34"/>
        <v>0</v>
      </c>
      <c r="S275" s="194">
        <f t="shared" si="34"/>
        <v>0</v>
      </c>
    </row>
    <row r="276" spans="1:19" ht="25.5" customHeight="1" hidden="1">
      <c r="A276" s="93"/>
      <c r="B276" s="94"/>
      <c r="C276" s="99"/>
      <c r="D276" s="97"/>
      <c r="E276" s="109"/>
      <c r="F276" s="109"/>
      <c r="G276" s="85"/>
      <c r="H276" s="10" t="s">
        <v>446</v>
      </c>
      <c r="I276" s="5">
        <v>27</v>
      </c>
      <c r="J276" s="20">
        <v>7</v>
      </c>
      <c r="K276" s="15">
        <v>3</v>
      </c>
      <c r="L276" s="15">
        <v>27</v>
      </c>
      <c r="M276" s="92" t="s">
        <v>343</v>
      </c>
      <c r="N276" s="92" t="s">
        <v>362</v>
      </c>
      <c r="O276" s="92" t="s">
        <v>30</v>
      </c>
      <c r="P276" s="9">
        <v>610</v>
      </c>
      <c r="Q276" s="194">
        <v>0</v>
      </c>
      <c r="R276" s="194">
        <v>0</v>
      </c>
      <c r="S276" s="194">
        <v>0</v>
      </c>
    </row>
    <row r="277" spans="1:19" ht="35.25" customHeight="1" hidden="1">
      <c r="A277" s="93"/>
      <c r="B277" s="94"/>
      <c r="C277" s="99"/>
      <c r="D277" s="97"/>
      <c r="E277" s="109"/>
      <c r="F277" s="109"/>
      <c r="G277" s="85"/>
      <c r="H277" s="4" t="s">
        <v>430</v>
      </c>
      <c r="I277" s="5">
        <v>27</v>
      </c>
      <c r="J277" s="20">
        <v>7</v>
      </c>
      <c r="K277" s="15">
        <v>3</v>
      </c>
      <c r="L277" s="15">
        <v>27</v>
      </c>
      <c r="M277" s="92" t="s">
        <v>343</v>
      </c>
      <c r="N277" s="92" t="s">
        <v>357</v>
      </c>
      <c r="O277" s="92" t="s">
        <v>388</v>
      </c>
      <c r="P277" s="9"/>
      <c r="Q277" s="194">
        <f aca="true" t="shared" si="35" ref="Q277:S278">Q278</f>
        <v>0</v>
      </c>
      <c r="R277" s="194">
        <f t="shared" si="35"/>
        <v>0</v>
      </c>
      <c r="S277" s="194">
        <f t="shared" si="35"/>
        <v>0</v>
      </c>
    </row>
    <row r="278" spans="1:19" ht="25.5" customHeight="1" hidden="1">
      <c r="A278" s="93"/>
      <c r="B278" s="94"/>
      <c r="C278" s="99"/>
      <c r="D278" s="97"/>
      <c r="E278" s="109"/>
      <c r="F278" s="109"/>
      <c r="G278" s="85"/>
      <c r="H278" s="4" t="s">
        <v>92</v>
      </c>
      <c r="I278" s="5">
        <v>27</v>
      </c>
      <c r="J278" s="20">
        <v>7</v>
      </c>
      <c r="K278" s="15">
        <v>3</v>
      </c>
      <c r="L278" s="15">
        <v>27</v>
      </c>
      <c r="M278" s="92" t="s">
        <v>343</v>
      </c>
      <c r="N278" s="92" t="s">
        <v>357</v>
      </c>
      <c r="O278" s="92" t="s">
        <v>30</v>
      </c>
      <c r="P278" s="9"/>
      <c r="Q278" s="194">
        <f t="shared" si="35"/>
        <v>0</v>
      </c>
      <c r="R278" s="194">
        <f t="shared" si="35"/>
        <v>0</v>
      </c>
      <c r="S278" s="194">
        <f t="shared" si="35"/>
        <v>0</v>
      </c>
    </row>
    <row r="279" spans="1:19" ht="25.5" customHeight="1" hidden="1">
      <c r="A279" s="93"/>
      <c r="B279" s="94"/>
      <c r="C279" s="99"/>
      <c r="D279" s="97"/>
      <c r="E279" s="109"/>
      <c r="F279" s="109"/>
      <c r="G279" s="85"/>
      <c r="H279" s="10" t="s">
        <v>446</v>
      </c>
      <c r="I279" s="5">
        <v>27</v>
      </c>
      <c r="J279" s="20">
        <v>7</v>
      </c>
      <c r="K279" s="15">
        <v>3</v>
      </c>
      <c r="L279" s="15">
        <v>27</v>
      </c>
      <c r="M279" s="92" t="s">
        <v>343</v>
      </c>
      <c r="N279" s="92" t="s">
        <v>357</v>
      </c>
      <c r="O279" s="92" t="s">
        <v>30</v>
      </c>
      <c r="P279" s="9">
        <v>610</v>
      </c>
      <c r="Q279" s="194">
        <v>0</v>
      </c>
      <c r="R279" s="194">
        <v>0</v>
      </c>
      <c r="S279" s="194">
        <v>0</v>
      </c>
    </row>
    <row r="280" spans="1:19" s="170" customFormat="1" ht="29.25" customHeight="1">
      <c r="A280" s="135"/>
      <c r="B280" s="136"/>
      <c r="C280" s="146"/>
      <c r="D280" s="206"/>
      <c r="E280" s="158"/>
      <c r="F280" s="158"/>
      <c r="G280" s="129"/>
      <c r="H280" s="225" t="s">
        <v>411</v>
      </c>
      <c r="I280" s="9">
        <v>27</v>
      </c>
      <c r="J280" s="15">
        <v>7</v>
      </c>
      <c r="K280" s="15">
        <v>3</v>
      </c>
      <c r="L280" s="91" t="s">
        <v>412</v>
      </c>
      <c r="M280" s="92" t="s">
        <v>343</v>
      </c>
      <c r="N280" s="92" t="s">
        <v>353</v>
      </c>
      <c r="O280" s="92" t="s">
        <v>388</v>
      </c>
      <c r="P280" s="5"/>
      <c r="Q280" s="196">
        <f>Q281</f>
        <v>9523.6</v>
      </c>
      <c r="R280" s="196">
        <f>R281</f>
        <v>9523.6</v>
      </c>
      <c r="S280" s="196">
        <f>S281</f>
        <v>9523.6</v>
      </c>
    </row>
    <row r="281" spans="1:19" s="170" customFormat="1" ht="35.25" customHeight="1">
      <c r="A281" s="135"/>
      <c r="B281" s="136"/>
      <c r="C281" s="146"/>
      <c r="D281" s="206"/>
      <c r="E281" s="158"/>
      <c r="F281" s="158"/>
      <c r="G281" s="129"/>
      <c r="H281" s="225" t="s">
        <v>413</v>
      </c>
      <c r="I281" s="9">
        <v>27</v>
      </c>
      <c r="J281" s="15">
        <v>7</v>
      </c>
      <c r="K281" s="15">
        <v>3</v>
      </c>
      <c r="L281" s="91" t="s">
        <v>412</v>
      </c>
      <c r="M281" s="92" t="s">
        <v>343</v>
      </c>
      <c r="N281" s="92" t="s">
        <v>357</v>
      </c>
      <c r="O281" s="92" t="s">
        <v>388</v>
      </c>
      <c r="P281" s="5"/>
      <c r="Q281" s="196">
        <f>Q282+Q284</f>
        <v>9523.6</v>
      </c>
      <c r="R281" s="196">
        <f>R282+R284</f>
        <v>9523.6</v>
      </c>
      <c r="S281" s="196">
        <f>S282+S284</f>
        <v>9523.6</v>
      </c>
    </row>
    <row r="282" spans="1:19" s="170" customFormat="1" ht="20.25" customHeight="1">
      <c r="A282" s="135"/>
      <c r="B282" s="136"/>
      <c r="C282" s="146"/>
      <c r="D282" s="206"/>
      <c r="E282" s="158"/>
      <c r="F282" s="158"/>
      <c r="G282" s="129"/>
      <c r="H282" s="225" t="s">
        <v>92</v>
      </c>
      <c r="I282" s="9">
        <v>27</v>
      </c>
      <c r="J282" s="15">
        <v>7</v>
      </c>
      <c r="K282" s="15">
        <v>3</v>
      </c>
      <c r="L282" s="91" t="s">
        <v>412</v>
      </c>
      <c r="M282" s="92" t="s">
        <v>343</v>
      </c>
      <c r="N282" s="92" t="s">
        <v>357</v>
      </c>
      <c r="O282" s="92" t="s">
        <v>30</v>
      </c>
      <c r="P282" s="5"/>
      <c r="Q282" s="196">
        <f>Q283</f>
        <v>6977.1</v>
      </c>
      <c r="R282" s="196">
        <f>R283</f>
        <v>6977.1</v>
      </c>
      <c r="S282" s="196">
        <f>S283</f>
        <v>6977.1</v>
      </c>
    </row>
    <row r="283" spans="1:19" s="170" customFormat="1" ht="20.25" customHeight="1">
      <c r="A283" s="135"/>
      <c r="B283" s="136"/>
      <c r="C283" s="146"/>
      <c r="D283" s="206"/>
      <c r="E283" s="158"/>
      <c r="F283" s="158"/>
      <c r="G283" s="129"/>
      <c r="H283" s="225" t="s">
        <v>446</v>
      </c>
      <c r="I283" s="9">
        <v>27</v>
      </c>
      <c r="J283" s="15">
        <v>7</v>
      </c>
      <c r="K283" s="15">
        <v>3</v>
      </c>
      <c r="L283" s="91" t="s">
        <v>412</v>
      </c>
      <c r="M283" s="92" t="s">
        <v>343</v>
      </c>
      <c r="N283" s="92" t="s">
        <v>357</v>
      </c>
      <c r="O283" s="92" t="s">
        <v>30</v>
      </c>
      <c r="P283" s="5">
        <v>610</v>
      </c>
      <c r="Q283" s="196">
        <v>6977.1</v>
      </c>
      <c r="R283" s="196">
        <v>6977.1</v>
      </c>
      <c r="S283" s="196">
        <v>6977.1</v>
      </c>
    </row>
    <row r="284" spans="1:19" ht="31.5" customHeight="1">
      <c r="A284" s="93"/>
      <c r="B284" s="94"/>
      <c r="C284" s="99"/>
      <c r="D284" s="107"/>
      <c r="E284" s="110"/>
      <c r="F284" s="110"/>
      <c r="G284" s="85"/>
      <c r="H284" s="225" t="s">
        <v>569</v>
      </c>
      <c r="I284" s="9">
        <v>27</v>
      </c>
      <c r="J284" s="15">
        <v>7</v>
      </c>
      <c r="K284" s="15">
        <v>3</v>
      </c>
      <c r="L284" s="91" t="s">
        <v>412</v>
      </c>
      <c r="M284" s="92" t="s">
        <v>343</v>
      </c>
      <c r="N284" s="92" t="s">
        <v>357</v>
      </c>
      <c r="O284" s="92" t="s">
        <v>568</v>
      </c>
      <c r="P284" s="9"/>
      <c r="Q284" s="194">
        <f>Q285</f>
        <v>2546.5</v>
      </c>
      <c r="R284" s="194">
        <f>R285</f>
        <v>2546.5</v>
      </c>
      <c r="S284" s="194">
        <f>S285</f>
        <v>2546.5</v>
      </c>
    </row>
    <row r="285" spans="1:19" ht="20.25" customHeight="1">
      <c r="A285" s="93"/>
      <c r="B285" s="94"/>
      <c r="C285" s="99"/>
      <c r="D285" s="107"/>
      <c r="E285" s="110"/>
      <c r="F285" s="110"/>
      <c r="G285" s="85"/>
      <c r="H285" s="225" t="s">
        <v>446</v>
      </c>
      <c r="I285" s="9">
        <v>27</v>
      </c>
      <c r="J285" s="15">
        <v>7</v>
      </c>
      <c r="K285" s="15">
        <v>3</v>
      </c>
      <c r="L285" s="91" t="s">
        <v>412</v>
      </c>
      <c r="M285" s="92" t="s">
        <v>343</v>
      </c>
      <c r="N285" s="92" t="s">
        <v>357</v>
      </c>
      <c r="O285" s="92" t="s">
        <v>568</v>
      </c>
      <c r="P285" s="9">
        <v>610</v>
      </c>
      <c r="Q285" s="194">
        <v>2546.5</v>
      </c>
      <c r="R285" s="194">
        <v>2546.5</v>
      </c>
      <c r="S285" s="194">
        <v>2546.5</v>
      </c>
    </row>
    <row r="286" spans="1:19" s="170" customFormat="1" ht="18.75" customHeight="1">
      <c r="A286" s="135"/>
      <c r="B286" s="136"/>
      <c r="C286" s="418">
        <v>704</v>
      </c>
      <c r="D286" s="419"/>
      <c r="E286" s="419"/>
      <c r="F286" s="419"/>
      <c r="G286" s="129">
        <v>622</v>
      </c>
      <c r="H286" s="130" t="s">
        <v>95</v>
      </c>
      <c r="I286" s="139">
        <v>27</v>
      </c>
      <c r="J286" s="132">
        <v>7</v>
      </c>
      <c r="K286" s="132">
        <v>7</v>
      </c>
      <c r="L286" s="133"/>
      <c r="M286" s="134"/>
      <c r="N286" s="134"/>
      <c r="O286" s="134"/>
      <c r="P286" s="131"/>
      <c r="Q286" s="193">
        <f>Q287</f>
        <v>410</v>
      </c>
      <c r="R286" s="193">
        <f>R287</f>
        <v>370</v>
      </c>
      <c r="S286" s="193">
        <f>S287</f>
        <v>370</v>
      </c>
    </row>
    <row r="287" spans="1:19" ht="18.75" customHeight="1">
      <c r="A287" s="95"/>
      <c r="B287" s="94"/>
      <c r="C287" s="93"/>
      <c r="D287" s="90"/>
      <c r="E287" s="90"/>
      <c r="F287" s="90"/>
      <c r="G287" s="85"/>
      <c r="H287" s="4" t="s">
        <v>415</v>
      </c>
      <c r="I287" s="5">
        <v>27</v>
      </c>
      <c r="J287" s="15">
        <v>7</v>
      </c>
      <c r="K287" s="15">
        <v>7</v>
      </c>
      <c r="L287" s="91" t="s">
        <v>414</v>
      </c>
      <c r="M287" s="92" t="s">
        <v>343</v>
      </c>
      <c r="N287" s="92" t="s">
        <v>353</v>
      </c>
      <c r="O287" s="92" t="s">
        <v>388</v>
      </c>
      <c r="P287" s="9"/>
      <c r="Q287" s="194">
        <f>Q288+Q295+Q298</f>
        <v>410</v>
      </c>
      <c r="R287" s="194">
        <f>R288+R295+R298</f>
        <v>370</v>
      </c>
      <c r="S287" s="194">
        <f>S288+S295+S298</f>
        <v>370</v>
      </c>
    </row>
    <row r="288" spans="1:19" ht="38.25" customHeight="1">
      <c r="A288" s="95"/>
      <c r="B288" s="94"/>
      <c r="C288" s="93"/>
      <c r="D288" s="424">
        <v>4270000</v>
      </c>
      <c r="E288" s="424"/>
      <c r="F288" s="424"/>
      <c r="G288" s="85">
        <v>622</v>
      </c>
      <c r="H288" s="17" t="s">
        <v>417</v>
      </c>
      <c r="I288" s="5">
        <v>27</v>
      </c>
      <c r="J288" s="15">
        <v>7</v>
      </c>
      <c r="K288" s="15">
        <v>7</v>
      </c>
      <c r="L288" s="91" t="s">
        <v>414</v>
      </c>
      <c r="M288" s="92" t="s">
        <v>343</v>
      </c>
      <c r="N288" s="92" t="s">
        <v>344</v>
      </c>
      <c r="O288" s="92" t="s">
        <v>388</v>
      </c>
      <c r="P288" s="9"/>
      <c r="Q288" s="194">
        <f>Q289+Q293+Q291</f>
        <v>250</v>
      </c>
      <c r="R288" s="194">
        <f>R289+R293+R291</f>
        <v>210</v>
      </c>
      <c r="S288" s="194">
        <f>S289+S293+S291</f>
        <v>210</v>
      </c>
    </row>
    <row r="289" spans="1:19" ht="28.5" customHeight="1">
      <c r="A289" s="95"/>
      <c r="B289" s="94"/>
      <c r="C289" s="93"/>
      <c r="D289" s="97"/>
      <c r="E289" s="111"/>
      <c r="F289" s="111"/>
      <c r="G289" s="85"/>
      <c r="H289" s="17" t="s">
        <v>22</v>
      </c>
      <c r="I289" s="5">
        <v>27</v>
      </c>
      <c r="J289" s="15">
        <v>7</v>
      </c>
      <c r="K289" s="15">
        <v>7</v>
      </c>
      <c r="L289" s="91" t="s">
        <v>414</v>
      </c>
      <c r="M289" s="92" t="s">
        <v>343</v>
      </c>
      <c r="N289" s="92" t="s">
        <v>344</v>
      </c>
      <c r="O289" s="92" t="s">
        <v>23</v>
      </c>
      <c r="P289" s="5"/>
      <c r="Q289" s="196">
        <f>Q290</f>
        <v>160</v>
      </c>
      <c r="R289" s="196">
        <f>R290</f>
        <v>160</v>
      </c>
      <c r="S289" s="196">
        <f>S290</f>
        <v>160</v>
      </c>
    </row>
    <row r="290" spans="1:19" ht="21.75" customHeight="1">
      <c r="A290" s="95"/>
      <c r="B290" s="94"/>
      <c r="C290" s="93"/>
      <c r="D290" s="97"/>
      <c r="E290" s="111"/>
      <c r="F290" s="111"/>
      <c r="G290" s="85"/>
      <c r="H290" s="225" t="s">
        <v>446</v>
      </c>
      <c r="I290" s="5">
        <v>27</v>
      </c>
      <c r="J290" s="15">
        <v>7</v>
      </c>
      <c r="K290" s="15">
        <v>7</v>
      </c>
      <c r="L290" s="91" t="s">
        <v>414</v>
      </c>
      <c r="M290" s="92" t="s">
        <v>343</v>
      </c>
      <c r="N290" s="92" t="s">
        <v>344</v>
      </c>
      <c r="O290" s="92" t="s">
        <v>23</v>
      </c>
      <c r="P290" s="5">
        <v>610</v>
      </c>
      <c r="Q290" s="196">
        <v>160</v>
      </c>
      <c r="R290" s="196">
        <v>160</v>
      </c>
      <c r="S290" s="196">
        <v>160</v>
      </c>
    </row>
    <row r="291" spans="1:19" ht="21.75" customHeight="1">
      <c r="A291" s="95"/>
      <c r="B291" s="94"/>
      <c r="C291" s="93"/>
      <c r="D291" s="97"/>
      <c r="E291" s="111"/>
      <c r="F291" s="111"/>
      <c r="G291" s="85"/>
      <c r="H291" s="225" t="s">
        <v>747</v>
      </c>
      <c r="I291" s="5">
        <v>27</v>
      </c>
      <c r="J291" s="15">
        <v>7</v>
      </c>
      <c r="K291" s="15">
        <v>7</v>
      </c>
      <c r="L291" s="91" t="s">
        <v>414</v>
      </c>
      <c r="M291" s="92" t="s">
        <v>343</v>
      </c>
      <c r="N291" s="92" t="s">
        <v>344</v>
      </c>
      <c r="O291" s="92" t="s">
        <v>746</v>
      </c>
      <c r="P291" s="5"/>
      <c r="Q291" s="196">
        <f>Q292</f>
        <v>50</v>
      </c>
      <c r="R291" s="196">
        <f>R292</f>
        <v>50</v>
      </c>
      <c r="S291" s="196">
        <f>S292</f>
        <v>50</v>
      </c>
    </row>
    <row r="292" spans="1:19" ht="21.75" customHeight="1">
      <c r="A292" s="95"/>
      <c r="B292" s="94"/>
      <c r="C292" s="93"/>
      <c r="D292" s="97"/>
      <c r="E292" s="111"/>
      <c r="F292" s="111"/>
      <c r="G292" s="85"/>
      <c r="H292" s="112" t="s">
        <v>479</v>
      </c>
      <c r="I292" s="5">
        <v>27</v>
      </c>
      <c r="J292" s="15">
        <v>7</v>
      </c>
      <c r="K292" s="15">
        <v>7</v>
      </c>
      <c r="L292" s="91" t="s">
        <v>414</v>
      </c>
      <c r="M292" s="92" t="s">
        <v>343</v>
      </c>
      <c r="N292" s="92" t="s">
        <v>344</v>
      </c>
      <c r="O292" s="92" t="s">
        <v>746</v>
      </c>
      <c r="P292" s="5">
        <v>620</v>
      </c>
      <c r="Q292" s="196">
        <v>50</v>
      </c>
      <c r="R292" s="196">
        <v>50</v>
      </c>
      <c r="S292" s="196">
        <v>50</v>
      </c>
    </row>
    <row r="293" spans="1:19" ht="36.75" customHeight="1">
      <c r="A293" s="95"/>
      <c r="B293" s="94"/>
      <c r="C293" s="93"/>
      <c r="D293" s="97"/>
      <c r="E293" s="111"/>
      <c r="F293" s="111"/>
      <c r="G293" s="85"/>
      <c r="H293" s="4" t="s">
        <v>416</v>
      </c>
      <c r="I293" s="5">
        <v>27</v>
      </c>
      <c r="J293" s="15">
        <v>7</v>
      </c>
      <c r="K293" s="15">
        <v>7</v>
      </c>
      <c r="L293" s="91" t="s">
        <v>414</v>
      </c>
      <c r="M293" s="92" t="s">
        <v>343</v>
      </c>
      <c r="N293" s="92" t="s">
        <v>344</v>
      </c>
      <c r="O293" s="92" t="s">
        <v>3</v>
      </c>
      <c r="P293" s="5"/>
      <c r="Q293" s="196">
        <f>Q294</f>
        <v>40</v>
      </c>
      <c r="R293" s="196">
        <f>R294</f>
        <v>0</v>
      </c>
      <c r="S293" s="196">
        <f>S294</f>
        <v>0</v>
      </c>
    </row>
    <row r="294" spans="1:19" ht="27" customHeight="1">
      <c r="A294" s="95"/>
      <c r="B294" s="94"/>
      <c r="C294" s="99"/>
      <c r="D294" s="97"/>
      <c r="E294" s="109"/>
      <c r="F294" s="109"/>
      <c r="G294" s="101"/>
      <c r="H294" s="225" t="s">
        <v>446</v>
      </c>
      <c r="I294" s="5">
        <v>27</v>
      </c>
      <c r="J294" s="18">
        <v>7</v>
      </c>
      <c r="K294" s="15">
        <v>7</v>
      </c>
      <c r="L294" s="91" t="s">
        <v>414</v>
      </c>
      <c r="M294" s="92" t="s">
        <v>343</v>
      </c>
      <c r="N294" s="92" t="s">
        <v>344</v>
      </c>
      <c r="O294" s="92" t="s">
        <v>3</v>
      </c>
      <c r="P294" s="5">
        <v>610</v>
      </c>
      <c r="Q294" s="196">
        <v>40</v>
      </c>
      <c r="R294" s="196">
        <v>0</v>
      </c>
      <c r="S294" s="196">
        <v>0</v>
      </c>
    </row>
    <row r="295" spans="1:19" ht="33.75" customHeight="1">
      <c r="A295" s="95"/>
      <c r="B295" s="94"/>
      <c r="C295" s="99"/>
      <c r="D295" s="97"/>
      <c r="E295" s="109"/>
      <c r="F295" s="109"/>
      <c r="G295" s="101"/>
      <c r="H295" s="123" t="s">
        <v>418</v>
      </c>
      <c r="I295" s="5">
        <v>27</v>
      </c>
      <c r="J295" s="18">
        <v>7</v>
      </c>
      <c r="K295" s="15">
        <v>7</v>
      </c>
      <c r="L295" s="91" t="s">
        <v>414</v>
      </c>
      <c r="M295" s="92" t="s">
        <v>343</v>
      </c>
      <c r="N295" s="92" t="s">
        <v>361</v>
      </c>
      <c r="O295" s="92" t="s">
        <v>388</v>
      </c>
      <c r="P295" s="5"/>
      <c r="Q295" s="196">
        <f aca="true" t="shared" si="36" ref="Q295:S296">Q296</f>
        <v>60</v>
      </c>
      <c r="R295" s="196">
        <f t="shared" si="36"/>
        <v>60</v>
      </c>
      <c r="S295" s="196">
        <f t="shared" si="36"/>
        <v>60</v>
      </c>
    </row>
    <row r="296" spans="1:19" ht="27" customHeight="1">
      <c r="A296" s="95"/>
      <c r="B296" s="94"/>
      <c r="C296" s="99"/>
      <c r="D296" s="97"/>
      <c r="E296" s="109"/>
      <c r="F296" s="109"/>
      <c r="G296" s="101"/>
      <c r="H296" s="123" t="s">
        <v>22</v>
      </c>
      <c r="I296" s="5">
        <v>27</v>
      </c>
      <c r="J296" s="18">
        <v>7</v>
      </c>
      <c r="K296" s="15">
        <v>7</v>
      </c>
      <c r="L296" s="91" t="s">
        <v>414</v>
      </c>
      <c r="M296" s="92" t="s">
        <v>343</v>
      </c>
      <c r="N296" s="92" t="s">
        <v>361</v>
      </c>
      <c r="O296" s="92" t="s">
        <v>23</v>
      </c>
      <c r="P296" s="5"/>
      <c r="Q296" s="196">
        <f t="shared" si="36"/>
        <v>60</v>
      </c>
      <c r="R296" s="196">
        <f t="shared" si="36"/>
        <v>60</v>
      </c>
      <c r="S296" s="196">
        <f t="shared" si="36"/>
        <v>60</v>
      </c>
    </row>
    <row r="297" spans="1:19" ht="27" customHeight="1">
      <c r="A297" s="95"/>
      <c r="B297" s="94"/>
      <c r="C297" s="99"/>
      <c r="D297" s="97"/>
      <c r="E297" s="109"/>
      <c r="F297" s="109"/>
      <c r="G297" s="101"/>
      <c r="H297" s="225" t="s">
        <v>446</v>
      </c>
      <c r="I297" s="5">
        <v>27</v>
      </c>
      <c r="J297" s="18">
        <v>7</v>
      </c>
      <c r="K297" s="15">
        <v>7</v>
      </c>
      <c r="L297" s="91" t="s">
        <v>414</v>
      </c>
      <c r="M297" s="92" t="s">
        <v>343</v>
      </c>
      <c r="N297" s="92" t="s">
        <v>361</v>
      </c>
      <c r="O297" s="92" t="s">
        <v>23</v>
      </c>
      <c r="P297" s="5">
        <v>610</v>
      </c>
      <c r="Q297" s="196">
        <v>60</v>
      </c>
      <c r="R297" s="196">
        <v>60</v>
      </c>
      <c r="S297" s="196">
        <v>60</v>
      </c>
    </row>
    <row r="298" spans="1:19" ht="33" customHeight="1">
      <c r="A298" s="95"/>
      <c r="B298" s="94"/>
      <c r="C298" s="99"/>
      <c r="D298" s="97"/>
      <c r="E298" s="109"/>
      <c r="F298" s="109"/>
      <c r="G298" s="101"/>
      <c r="H298" s="123" t="s">
        <v>419</v>
      </c>
      <c r="I298" s="5">
        <v>27</v>
      </c>
      <c r="J298" s="18">
        <v>7</v>
      </c>
      <c r="K298" s="15">
        <v>7</v>
      </c>
      <c r="L298" s="91" t="s">
        <v>414</v>
      </c>
      <c r="M298" s="92" t="s">
        <v>343</v>
      </c>
      <c r="N298" s="92" t="s">
        <v>362</v>
      </c>
      <c r="O298" s="92" t="s">
        <v>388</v>
      </c>
      <c r="P298" s="5"/>
      <c r="Q298" s="196">
        <f aca="true" t="shared" si="37" ref="Q298:S299">Q299</f>
        <v>100</v>
      </c>
      <c r="R298" s="196">
        <f t="shared" si="37"/>
        <v>100</v>
      </c>
      <c r="S298" s="196">
        <f t="shared" si="37"/>
        <v>100</v>
      </c>
    </row>
    <row r="299" spans="1:19" ht="27" customHeight="1">
      <c r="A299" s="95"/>
      <c r="B299" s="94"/>
      <c r="C299" s="99"/>
      <c r="D299" s="97"/>
      <c r="E299" s="109"/>
      <c r="F299" s="109"/>
      <c r="G299" s="101"/>
      <c r="H299" s="123" t="s">
        <v>22</v>
      </c>
      <c r="I299" s="5">
        <v>27</v>
      </c>
      <c r="J299" s="18">
        <v>7</v>
      </c>
      <c r="K299" s="15">
        <v>7</v>
      </c>
      <c r="L299" s="91" t="s">
        <v>414</v>
      </c>
      <c r="M299" s="92" t="s">
        <v>343</v>
      </c>
      <c r="N299" s="92" t="s">
        <v>362</v>
      </c>
      <c r="O299" s="92" t="s">
        <v>23</v>
      </c>
      <c r="P299" s="5"/>
      <c r="Q299" s="196">
        <f t="shared" si="37"/>
        <v>100</v>
      </c>
      <c r="R299" s="196">
        <f t="shared" si="37"/>
        <v>100</v>
      </c>
      <c r="S299" s="196">
        <f t="shared" si="37"/>
        <v>100</v>
      </c>
    </row>
    <row r="300" spans="1:19" ht="27" customHeight="1">
      <c r="A300" s="95"/>
      <c r="B300" s="94"/>
      <c r="C300" s="99"/>
      <c r="D300" s="97"/>
      <c r="E300" s="109"/>
      <c r="F300" s="109"/>
      <c r="G300" s="101"/>
      <c r="H300" s="225" t="s">
        <v>446</v>
      </c>
      <c r="I300" s="5">
        <v>27</v>
      </c>
      <c r="J300" s="18">
        <v>7</v>
      </c>
      <c r="K300" s="15">
        <v>7</v>
      </c>
      <c r="L300" s="91" t="s">
        <v>414</v>
      </c>
      <c r="M300" s="92" t="s">
        <v>343</v>
      </c>
      <c r="N300" s="92" t="s">
        <v>362</v>
      </c>
      <c r="O300" s="92" t="s">
        <v>23</v>
      </c>
      <c r="P300" s="5">
        <v>610</v>
      </c>
      <c r="Q300" s="196">
        <v>100</v>
      </c>
      <c r="R300" s="196">
        <v>100</v>
      </c>
      <c r="S300" s="196">
        <v>100</v>
      </c>
    </row>
    <row r="301" spans="1:19" s="170" customFormat="1" ht="24.75" customHeight="1">
      <c r="A301" s="135"/>
      <c r="B301" s="136"/>
      <c r="C301" s="135"/>
      <c r="D301" s="416">
        <v>10000</v>
      </c>
      <c r="E301" s="417"/>
      <c r="F301" s="417"/>
      <c r="G301" s="129">
        <v>240</v>
      </c>
      <c r="H301" s="130" t="s">
        <v>324</v>
      </c>
      <c r="I301" s="131">
        <v>27</v>
      </c>
      <c r="J301" s="132">
        <v>8</v>
      </c>
      <c r="K301" s="132"/>
      <c r="L301" s="133"/>
      <c r="M301" s="134"/>
      <c r="N301" s="134"/>
      <c r="O301" s="134"/>
      <c r="P301" s="131"/>
      <c r="Q301" s="193">
        <f aca="true" t="shared" si="38" ref="Q301:S302">Q302</f>
        <v>36974.9</v>
      </c>
      <c r="R301" s="193">
        <f t="shared" si="38"/>
        <v>31031.1</v>
      </c>
      <c r="S301" s="193">
        <f t="shared" si="38"/>
        <v>31031.1</v>
      </c>
    </row>
    <row r="302" spans="1:19" s="170" customFormat="1" ht="25.5" customHeight="1">
      <c r="A302" s="135"/>
      <c r="B302" s="136"/>
      <c r="C302" s="146"/>
      <c r="D302" s="143"/>
      <c r="E302" s="426">
        <v>15200</v>
      </c>
      <c r="F302" s="426"/>
      <c r="G302" s="129">
        <v>240</v>
      </c>
      <c r="H302" s="130" t="s">
        <v>136</v>
      </c>
      <c r="I302" s="131">
        <v>27</v>
      </c>
      <c r="J302" s="132">
        <v>8</v>
      </c>
      <c r="K302" s="132">
        <v>1</v>
      </c>
      <c r="L302" s="133"/>
      <c r="M302" s="134"/>
      <c r="N302" s="134"/>
      <c r="O302" s="134"/>
      <c r="P302" s="131"/>
      <c r="Q302" s="193">
        <f>Q303+Q340+Q335</f>
        <v>36974.9</v>
      </c>
      <c r="R302" s="193">
        <f t="shared" si="38"/>
        <v>31031.1</v>
      </c>
      <c r="S302" s="193">
        <f t="shared" si="38"/>
        <v>31031.1</v>
      </c>
    </row>
    <row r="303" spans="1:19" ht="25.5" customHeight="1">
      <c r="A303" s="95"/>
      <c r="B303" s="94"/>
      <c r="C303" s="99"/>
      <c r="D303" s="97"/>
      <c r="E303" s="415">
        <v>20400</v>
      </c>
      <c r="F303" s="415"/>
      <c r="G303" s="85">
        <v>850</v>
      </c>
      <c r="H303" s="4" t="s">
        <v>411</v>
      </c>
      <c r="I303" s="9">
        <v>27</v>
      </c>
      <c r="J303" s="15">
        <v>8</v>
      </c>
      <c r="K303" s="15">
        <v>1</v>
      </c>
      <c r="L303" s="91" t="s">
        <v>412</v>
      </c>
      <c r="M303" s="92" t="s">
        <v>343</v>
      </c>
      <c r="N303" s="92" t="s">
        <v>353</v>
      </c>
      <c r="O303" s="92" t="s">
        <v>388</v>
      </c>
      <c r="P303" s="9"/>
      <c r="Q303" s="194">
        <f>Q304+Q315+Q2967+Q332+Q320</f>
        <v>36919.9</v>
      </c>
      <c r="R303" s="194">
        <f>R304+R315+R320+R332</f>
        <v>31031.1</v>
      </c>
      <c r="S303" s="194">
        <f>S304+S315+S320+S332</f>
        <v>31031.1</v>
      </c>
    </row>
    <row r="304" spans="1:19" ht="39.75" customHeight="1">
      <c r="A304" s="95"/>
      <c r="B304" s="94"/>
      <c r="C304" s="99"/>
      <c r="D304" s="97"/>
      <c r="E304" s="109"/>
      <c r="F304" s="109"/>
      <c r="G304" s="101">
        <v>120</v>
      </c>
      <c r="H304" s="17" t="s">
        <v>62</v>
      </c>
      <c r="I304" s="5">
        <v>27</v>
      </c>
      <c r="J304" s="15">
        <v>8</v>
      </c>
      <c r="K304" s="15">
        <v>1</v>
      </c>
      <c r="L304" s="91" t="s">
        <v>412</v>
      </c>
      <c r="M304" s="92" t="s">
        <v>343</v>
      </c>
      <c r="N304" s="92" t="s">
        <v>344</v>
      </c>
      <c r="O304" s="92" t="s">
        <v>388</v>
      </c>
      <c r="P304" s="5"/>
      <c r="Q304" s="196">
        <f>Q305+Q309+Q311+Q307+Q313</f>
        <v>14517.9</v>
      </c>
      <c r="R304" s="196">
        <f>R305+R309+R311+R307+R313</f>
        <v>14517.9</v>
      </c>
      <c r="S304" s="196">
        <f>S305+S309+S311+S307+S313</f>
        <v>14517.9</v>
      </c>
    </row>
    <row r="305" spans="1:19" ht="25.5" customHeight="1">
      <c r="A305" s="95"/>
      <c r="B305" s="94"/>
      <c r="C305" s="99"/>
      <c r="D305" s="97"/>
      <c r="E305" s="109"/>
      <c r="F305" s="109"/>
      <c r="G305" s="101"/>
      <c r="H305" s="17" t="s">
        <v>64</v>
      </c>
      <c r="I305" s="9">
        <v>27</v>
      </c>
      <c r="J305" s="15">
        <v>8</v>
      </c>
      <c r="K305" s="15">
        <v>1</v>
      </c>
      <c r="L305" s="91" t="s">
        <v>412</v>
      </c>
      <c r="M305" s="92" t="s">
        <v>343</v>
      </c>
      <c r="N305" s="92" t="s">
        <v>344</v>
      </c>
      <c r="O305" s="92" t="s">
        <v>63</v>
      </c>
      <c r="P305" s="5"/>
      <c r="Q305" s="196">
        <f>Q306</f>
        <v>10399.1</v>
      </c>
      <c r="R305" s="196">
        <f>R306</f>
        <v>10399.1</v>
      </c>
      <c r="S305" s="196">
        <f>S306</f>
        <v>10399.1</v>
      </c>
    </row>
    <row r="306" spans="1:19" ht="24.75" customHeight="1">
      <c r="A306" s="95"/>
      <c r="B306" s="94"/>
      <c r="C306" s="99"/>
      <c r="D306" s="97"/>
      <c r="E306" s="109"/>
      <c r="F306" s="109"/>
      <c r="G306" s="101"/>
      <c r="H306" s="225" t="s">
        <v>446</v>
      </c>
      <c r="I306" s="9">
        <v>27</v>
      </c>
      <c r="J306" s="15">
        <v>8</v>
      </c>
      <c r="K306" s="15">
        <v>1</v>
      </c>
      <c r="L306" s="91" t="s">
        <v>412</v>
      </c>
      <c r="M306" s="92" t="s">
        <v>343</v>
      </c>
      <c r="N306" s="92" t="s">
        <v>344</v>
      </c>
      <c r="O306" s="92" t="s">
        <v>63</v>
      </c>
      <c r="P306" s="5">
        <v>610</v>
      </c>
      <c r="Q306" s="196">
        <f>10263.7+600+135.4-600</f>
        <v>10399.1</v>
      </c>
      <c r="R306" s="196">
        <f>10263.7+135.4</f>
        <v>10399.1</v>
      </c>
      <c r="S306" s="196">
        <f>10263.7+135.4</f>
        <v>10399.1</v>
      </c>
    </row>
    <row r="307" spans="1:19" ht="30" customHeight="1">
      <c r="A307" s="95"/>
      <c r="B307" s="94"/>
      <c r="C307" s="99"/>
      <c r="D307" s="97"/>
      <c r="E307" s="109"/>
      <c r="F307" s="109"/>
      <c r="G307" s="101"/>
      <c r="H307" s="225" t="s">
        <v>569</v>
      </c>
      <c r="I307" s="9">
        <v>27</v>
      </c>
      <c r="J307" s="15">
        <v>8</v>
      </c>
      <c r="K307" s="15">
        <v>1</v>
      </c>
      <c r="L307" s="91" t="s">
        <v>412</v>
      </c>
      <c r="M307" s="92" t="s">
        <v>343</v>
      </c>
      <c r="N307" s="92" t="s">
        <v>344</v>
      </c>
      <c r="O307" s="92" t="s">
        <v>568</v>
      </c>
      <c r="P307" s="5"/>
      <c r="Q307" s="196">
        <f>Q308</f>
        <v>2003.1</v>
      </c>
      <c r="R307" s="196">
        <f>R308</f>
        <v>2003.1</v>
      </c>
      <c r="S307" s="196">
        <f>S308</f>
        <v>2003.1</v>
      </c>
    </row>
    <row r="308" spans="1:19" ht="24.75" customHeight="1">
      <c r="A308" s="95"/>
      <c r="B308" s="94"/>
      <c r="C308" s="99"/>
      <c r="D308" s="97"/>
      <c r="E308" s="109"/>
      <c r="F308" s="109"/>
      <c r="G308" s="101"/>
      <c r="H308" s="225" t="s">
        <v>446</v>
      </c>
      <c r="I308" s="9">
        <v>27</v>
      </c>
      <c r="J308" s="15">
        <v>8</v>
      </c>
      <c r="K308" s="15">
        <v>1</v>
      </c>
      <c r="L308" s="91" t="s">
        <v>412</v>
      </c>
      <c r="M308" s="92" t="s">
        <v>343</v>
      </c>
      <c r="N308" s="92" t="s">
        <v>344</v>
      </c>
      <c r="O308" s="92" t="s">
        <v>568</v>
      </c>
      <c r="P308" s="5">
        <v>610</v>
      </c>
      <c r="Q308" s="196">
        <v>2003.1</v>
      </c>
      <c r="R308" s="196">
        <v>2003.1</v>
      </c>
      <c r="S308" s="196">
        <v>2003.1</v>
      </c>
    </row>
    <row r="309" spans="1:19" ht="36.75" customHeight="1">
      <c r="A309" s="95"/>
      <c r="B309" s="94"/>
      <c r="C309" s="99"/>
      <c r="D309" s="97"/>
      <c r="E309" s="109"/>
      <c r="F309" s="109"/>
      <c r="G309" s="101"/>
      <c r="H309" s="4" t="s">
        <v>865</v>
      </c>
      <c r="I309" s="9">
        <v>27</v>
      </c>
      <c r="J309" s="15">
        <v>8</v>
      </c>
      <c r="K309" s="15">
        <v>1</v>
      </c>
      <c r="L309" s="91" t="s">
        <v>412</v>
      </c>
      <c r="M309" s="92" t="s">
        <v>343</v>
      </c>
      <c r="N309" s="92" t="s">
        <v>344</v>
      </c>
      <c r="O309" s="92" t="s">
        <v>866</v>
      </c>
      <c r="P309" s="5"/>
      <c r="Q309" s="196">
        <f>Q310</f>
        <v>360.8</v>
      </c>
      <c r="R309" s="196">
        <f>R310</f>
        <v>360.8</v>
      </c>
      <c r="S309" s="196">
        <f>S310</f>
        <v>360.8</v>
      </c>
    </row>
    <row r="310" spans="1:19" ht="24" customHeight="1">
      <c r="A310" s="95"/>
      <c r="B310" s="94"/>
      <c r="C310" s="99"/>
      <c r="D310" s="97"/>
      <c r="E310" s="109"/>
      <c r="F310" s="109"/>
      <c r="G310" s="101"/>
      <c r="H310" s="225" t="s">
        <v>446</v>
      </c>
      <c r="I310" s="9">
        <v>27</v>
      </c>
      <c r="J310" s="15">
        <v>8</v>
      </c>
      <c r="K310" s="15">
        <v>1</v>
      </c>
      <c r="L310" s="91" t="s">
        <v>412</v>
      </c>
      <c r="M310" s="92" t="s">
        <v>343</v>
      </c>
      <c r="N310" s="92" t="s">
        <v>344</v>
      </c>
      <c r="O310" s="92" t="s">
        <v>866</v>
      </c>
      <c r="P310" s="5">
        <v>610</v>
      </c>
      <c r="Q310" s="196">
        <f>324.7+36.1</f>
        <v>360.8</v>
      </c>
      <c r="R310" s="196">
        <f>324.7+36.1</f>
        <v>360.8</v>
      </c>
      <c r="S310" s="196">
        <v>360.8</v>
      </c>
    </row>
    <row r="311" spans="1:19" ht="27" customHeight="1">
      <c r="A311" s="95"/>
      <c r="B311" s="94"/>
      <c r="C311" s="99"/>
      <c r="D311" s="97"/>
      <c r="E311" s="109"/>
      <c r="F311" s="109"/>
      <c r="G311" s="101"/>
      <c r="H311" s="4" t="s">
        <v>421</v>
      </c>
      <c r="I311" s="9">
        <v>27</v>
      </c>
      <c r="J311" s="15">
        <v>8</v>
      </c>
      <c r="K311" s="15">
        <v>1</v>
      </c>
      <c r="L311" s="91" t="s">
        <v>412</v>
      </c>
      <c r="M311" s="92" t="s">
        <v>343</v>
      </c>
      <c r="N311" s="92" t="s">
        <v>344</v>
      </c>
      <c r="O311" s="92" t="s">
        <v>538</v>
      </c>
      <c r="P311" s="5"/>
      <c r="Q311" s="196">
        <f>Q312</f>
        <v>1414.9</v>
      </c>
      <c r="R311" s="196">
        <f>R312</f>
        <v>1414.9</v>
      </c>
      <c r="S311" s="196">
        <f>S312</f>
        <v>1414.9</v>
      </c>
    </row>
    <row r="312" spans="1:19" ht="30" customHeight="1">
      <c r="A312" s="95"/>
      <c r="B312" s="94"/>
      <c r="C312" s="99"/>
      <c r="D312" s="97"/>
      <c r="E312" s="109"/>
      <c r="F312" s="109"/>
      <c r="G312" s="101"/>
      <c r="H312" s="225" t="s">
        <v>446</v>
      </c>
      <c r="I312" s="9">
        <v>27</v>
      </c>
      <c r="J312" s="15">
        <v>8</v>
      </c>
      <c r="K312" s="15">
        <v>1</v>
      </c>
      <c r="L312" s="91" t="s">
        <v>412</v>
      </c>
      <c r="M312" s="92" t="s">
        <v>343</v>
      </c>
      <c r="N312" s="92" t="s">
        <v>344</v>
      </c>
      <c r="O312" s="92" t="s">
        <v>538</v>
      </c>
      <c r="P312" s="5">
        <v>610</v>
      </c>
      <c r="Q312" s="196">
        <f>1512.5-97.6</f>
        <v>1414.9</v>
      </c>
      <c r="R312" s="196">
        <v>1414.9</v>
      </c>
      <c r="S312" s="196">
        <v>1414.9</v>
      </c>
    </row>
    <row r="313" spans="1:19" ht="47.25" customHeight="1">
      <c r="A313" s="95"/>
      <c r="B313" s="94"/>
      <c r="C313" s="99"/>
      <c r="D313" s="97"/>
      <c r="E313" s="109"/>
      <c r="F313" s="109"/>
      <c r="G313" s="101"/>
      <c r="H313" s="225" t="s">
        <v>868</v>
      </c>
      <c r="I313" s="9">
        <v>27</v>
      </c>
      <c r="J313" s="15">
        <v>8</v>
      </c>
      <c r="K313" s="15">
        <v>1</v>
      </c>
      <c r="L313" s="91" t="s">
        <v>412</v>
      </c>
      <c r="M313" s="92" t="s">
        <v>343</v>
      </c>
      <c r="N313" s="92" t="s">
        <v>344</v>
      </c>
      <c r="O313" s="92" t="s">
        <v>867</v>
      </c>
      <c r="P313" s="5"/>
      <c r="Q313" s="196">
        <f>Q314</f>
        <v>340</v>
      </c>
      <c r="R313" s="196">
        <f>R314</f>
        <v>340</v>
      </c>
      <c r="S313" s="196">
        <f>S314</f>
        <v>340</v>
      </c>
    </row>
    <row r="314" spans="1:19" ht="30" customHeight="1">
      <c r="A314" s="95"/>
      <c r="B314" s="94"/>
      <c r="C314" s="99"/>
      <c r="D314" s="97"/>
      <c r="E314" s="109"/>
      <c r="F314" s="109"/>
      <c r="G314" s="101"/>
      <c r="H314" s="225" t="s">
        <v>446</v>
      </c>
      <c r="I314" s="9">
        <v>27</v>
      </c>
      <c r="J314" s="15">
        <v>8</v>
      </c>
      <c r="K314" s="15">
        <v>1</v>
      </c>
      <c r="L314" s="91" t="s">
        <v>412</v>
      </c>
      <c r="M314" s="92" t="s">
        <v>343</v>
      </c>
      <c r="N314" s="92" t="s">
        <v>344</v>
      </c>
      <c r="O314" s="92" t="s">
        <v>867</v>
      </c>
      <c r="P314" s="5">
        <v>610</v>
      </c>
      <c r="Q314" s="196">
        <f>413.9-73.9</f>
        <v>340</v>
      </c>
      <c r="R314" s="196">
        <v>340</v>
      </c>
      <c r="S314" s="196">
        <v>340</v>
      </c>
    </row>
    <row r="315" spans="1:19" ht="32.25" customHeight="1">
      <c r="A315" s="95"/>
      <c r="B315" s="94"/>
      <c r="C315" s="99"/>
      <c r="D315" s="97"/>
      <c r="E315" s="109"/>
      <c r="F315" s="109"/>
      <c r="G315" s="101"/>
      <c r="H315" s="4" t="s">
        <v>422</v>
      </c>
      <c r="I315" s="9">
        <v>27</v>
      </c>
      <c r="J315" s="15">
        <v>8</v>
      </c>
      <c r="K315" s="15">
        <v>1</v>
      </c>
      <c r="L315" s="91" t="s">
        <v>412</v>
      </c>
      <c r="M315" s="92" t="s">
        <v>343</v>
      </c>
      <c r="N315" s="92" t="s">
        <v>361</v>
      </c>
      <c r="O315" s="92" t="s">
        <v>388</v>
      </c>
      <c r="P315" s="5"/>
      <c r="Q315" s="196">
        <f>Q316+Q318</f>
        <v>16383.2</v>
      </c>
      <c r="R315" s="196">
        <f>R316+R318</f>
        <v>16313.2</v>
      </c>
      <c r="S315" s="196">
        <f>S316+S318</f>
        <v>16313.2</v>
      </c>
    </row>
    <row r="316" spans="1:19" ht="33" customHeight="1">
      <c r="A316" s="95"/>
      <c r="B316" s="94"/>
      <c r="C316" s="99"/>
      <c r="D316" s="97"/>
      <c r="E316" s="109"/>
      <c r="F316" s="109"/>
      <c r="G316" s="101"/>
      <c r="H316" s="4" t="s">
        <v>22</v>
      </c>
      <c r="I316" s="9">
        <v>27</v>
      </c>
      <c r="J316" s="15">
        <v>8</v>
      </c>
      <c r="K316" s="15">
        <v>1</v>
      </c>
      <c r="L316" s="91" t="s">
        <v>412</v>
      </c>
      <c r="M316" s="92" t="s">
        <v>343</v>
      </c>
      <c r="N316" s="92" t="s">
        <v>361</v>
      </c>
      <c r="O316" s="92" t="s">
        <v>23</v>
      </c>
      <c r="P316" s="5"/>
      <c r="Q316" s="196">
        <f>Q317</f>
        <v>11892.2</v>
      </c>
      <c r="R316" s="196">
        <f>R317</f>
        <v>11822.2</v>
      </c>
      <c r="S316" s="196">
        <f>S317</f>
        <v>11822.2</v>
      </c>
    </row>
    <row r="317" spans="1:19" ht="27" customHeight="1">
      <c r="A317" s="95"/>
      <c r="B317" s="94"/>
      <c r="C317" s="99"/>
      <c r="D317" s="97"/>
      <c r="E317" s="109"/>
      <c r="F317" s="109"/>
      <c r="G317" s="101"/>
      <c r="H317" s="4" t="s">
        <v>446</v>
      </c>
      <c r="I317" s="9">
        <v>27</v>
      </c>
      <c r="J317" s="15">
        <v>8</v>
      </c>
      <c r="K317" s="15">
        <v>1</v>
      </c>
      <c r="L317" s="91" t="s">
        <v>412</v>
      </c>
      <c r="M317" s="92" t="s">
        <v>343</v>
      </c>
      <c r="N317" s="92" t="s">
        <v>361</v>
      </c>
      <c r="O317" s="92" t="s">
        <v>23</v>
      </c>
      <c r="P317" s="5">
        <v>610</v>
      </c>
      <c r="Q317" s="196">
        <f>11822.2+70</f>
        <v>11892.2</v>
      </c>
      <c r="R317" s="196">
        <v>11822.2</v>
      </c>
      <c r="S317" s="196">
        <v>11822.2</v>
      </c>
    </row>
    <row r="318" spans="1:19" ht="33.75" customHeight="1">
      <c r="A318" s="95"/>
      <c r="B318" s="94"/>
      <c r="C318" s="99"/>
      <c r="D318" s="97"/>
      <c r="E318" s="109"/>
      <c r="F318" s="109"/>
      <c r="G318" s="101"/>
      <c r="H318" s="225" t="s">
        <v>569</v>
      </c>
      <c r="I318" s="9">
        <v>27</v>
      </c>
      <c r="J318" s="15">
        <v>8</v>
      </c>
      <c r="K318" s="15">
        <v>1</v>
      </c>
      <c r="L318" s="91" t="s">
        <v>412</v>
      </c>
      <c r="M318" s="92" t="s">
        <v>343</v>
      </c>
      <c r="N318" s="92" t="s">
        <v>361</v>
      </c>
      <c r="O318" s="92" t="s">
        <v>568</v>
      </c>
      <c r="P318" s="5"/>
      <c r="Q318" s="196">
        <f>Q319</f>
        <v>4491</v>
      </c>
      <c r="R318" s="196">
        <f>R319</f>
        <v>4491</v>
      </c>
      <c r="S318" s="196">
        <f>S319</f>
        <v>4491</v>
      </c>
    </row>
    <row r="319" spans="1:19" ht="27" customHeight="1">
      <c r="A319" s="95"/>
      <c r="B319" s="94"/>
      <c r="C319" s="99"/>
      <c r="D319" s="97"/>
      <c r="E319" s="109"/>
      <c r="F319" s="109"/>
      <c r="G319" s="101"/>
      <c r="H319" s="225" t="s">
        <v>446</v>
      </c>
      <c r="I319" s="9">
        <v>27</v>
      </c>
      <c r="J319" s="15">
        <v>8</v>
      </c>
      <c r="K319" s="15">
        <v>1</v>
      </c>
      <c r="L319" s="91" t="s">
        <v>412</v>
      </c>
      <c r="M319" s="92" t="s">
        <v>343</v>
      </c>
      <c r="N319" s="92" t="s">
        <v>361</v>
      </c>
      <c r="O319" s="92" t="s">
        <v>568</v>
      </c>
      <c r="P319" s="5">
        <v>610</v>
      </c>
      <c r="Q319" s="196">
        <v>4491</v>
      </c>
      <c r="R319" s="196">
        <v>4491</v>
      </c>
      <c r="S319" s="196">
        <v>4491</v>
      </c>
    </row>
    <row r="320" spans="1:19" ht="42" customHeight="1">
      <c r="A320" s="95"/>
      <c r="B320" s="94"/>
      <c r="C320" s="99"/>
      <c r="D320" s="97"/>
      <c r="E320" s="109"/>
      <c r="F320" s="109"/>
      <c r="G320" s="101"/>
      <c r="H320" s="4" t="s">
        <v>115</v>
      </c>
      <c r="I320" s="9">
        <v>27</v>
      </c>
      <c r="J320" s="15">
        <v>8</v>
      </c>
      <c r="K320" s="15">
        <v>1</v>
      </c>
      <c r="L320" s="91" t="s">
        <v>412</v>
      </c>
      <c r="M320" s="92" t="s">
        <v>343</v>
      </c>
      <c r="N320" s="92" t="s">
        <v>362</v>
      </c>
      <c r="O320" s="92" t="s">
        <v>388</v>
      </c>
      <c r="P320" s="5"/>
      <c r="Q320" s="196">
        <f>Q324+Q327+Q329+Q321</f>
        <v>6018.8</v>
      </c>
      <c r="R320" s="196">
        <f>R324+R327+R329+R321</f>
        <v>200</v>
      </c>
      <c r="S320" s="196">
        <f>S324+S327+S329+S321</f>
        <v>200</v>
      </c>
    </row>
    <row r="321" spans="1:19" ht="27" customHeight="1">
      <c r="A321" s="95"/>
      <c r="B321" s="94"/>
      <c r="C321" s="99"/>
      <c r="D321" s="97"/>
      <c r="E321" s="109"/>
      <c r="F321" s="109"/>
      <c r="G321" s="101"/>
      <c r="H321" s="4" t="s">
        <v>22</v>
      </c>
      <c r="I321" s="9">
        <v>27</v>
      </c>
      <c r="J321" s="15">
        <v>8</v>
      </c>
      <c r="K321" s="15">
        <v>1</v>
      </c>
      <c r="L321" s="91" t="s">
        <v>412</v>
      </c>
      <c r="M321" s="92" t="s">
        <v>343</v>
      </c>
      <c r="N321" s="92" t="s">
        <v>362</v>
      </c>
      <c r="O321" s="92" t="s">
        <v>23</v>
      </c>
      <c r="P321" s="5"/>
      <c r="Q321" s="196">
        <f>Q323+Q322</f>
        <v>2400</v>
      </c>
      <c r="R321" s="196">
        <f>R323+R322</f>
        <v>200</v>
      </c>
      <c r="S321" s="196">
        <f>S323</f>
        <v>200</v>
      </c>
    </row>
    <row r="322" spans="1:19" ht="27" customHeight="1">
      <c r="A322" s="95"/>
      <c r="B322" s="94"/>
      <c r="C322" s="99"/>
      <c r="D322" s="97"/>
      <c r="E322" s="109"/>
      <c r="F322" s="109"/>
      <c r="G322" s="101"/>
      <c r="H322" s="32" t="s">
        <v>444</v>
      </c>
      <c r="I322" s="9">
        <v>27</v>
      </c>
      <c r="J322" s="15">
        <v>8</v>
      </c>
      <c r="K322" s="15">
        <v>1</v>
      </c>
      <c r="L322" s="91" t="s">
        <v>412</v>
      </c>
      <c r="M322" s="92" t="s">
        <v>343</v>
      </c>
      <c r="N322" s="92" t="s">
        <v>362</v>
      </c>
      <c r="O322" s="92" t="s">
        <v>23</v>
      </c>
      <c r="P322" s="5">
        <v>240</v>
      </c>
      <c r="Q322" s="196">
        <v>2200</v>
      </c>
      <c r="R322" s="196">
        <v>0</v>
      </c>
      <c r="S322" s="196">
        <v>0</v>
      </c>
    </row>
    <row r="323" spans="1:19" ht="30" customHeight="1">
      <c r="A323" s="95"/>
      <c r="B323" s="94"/>
      <c r="C323" s="99"/>
      <c r="D323" s="97"/>
      <c r="E323" s="109"/>
      <c r="F323" s="109"/>
      <c r="G323" s="101"/>
      <c r="H323" s="4" t="s">
        <v>446</v>
      </c>
      <c r="I323" s="9">
        <v>27</v>
      </c>
      <c r="J323" s="15">
        <v>8</v>
      </c>
      <c r="K323" s="15">
        <v>1</v>
      </c>
      <c r="L323" s="91" t="s">
        <v>412</v>
      </c>
      <c r="M323" s="92" t="s">
        <v>343</v>
      </c>
      <c r="N323" s="92" t="s">
        <v>362</v>
      </c>
      <c r="O323" s="92" t="s">
        <v>23</v>
      </c>
      <c r="P323" s="5">
        <v>610</v>
      </c>
      <c r="Q323" s="196">
        <v>200</v>
      </c>
      <c r="R323" s="196">
        <v>200</v>
      </c>
      <c r="S323" s="196">
        <v>200</v>
      </c>
    </row>
    <row r="324" spans="1:19" ht="24" customHeight="1" hidden="1">
      <c r="A324" s="95"/>
      <c r="B324" s="94"/>
      <c r="C324" s="99"/>
      <c r="D324" s="97"/>
      <c r="E324" s="109"/>
      <c r="F324" s="109"/>
      <c r="G324" s="101"/>
      <c r="H324" s="4" t="s">
        <v>423</v>
      </c>
      <c r="I324" s="9">
        <v>27</v>
      </c>
      <c r="J324" s="15">
        <v>8</v>
      </c>
      <c r="K324" s="15">
        <v>1</v>
      </c>
      <c r="L324" s="91" t="s">
        <v>412</v>
      </c>
      <c r="M324" s="92" t="s">
        <v>343</v>
      </c>
      <c r="N324" s="92" t="s">
        <v>362</v>
      </c>
      <c r="O324" s="92" t="s">
        <v>420</v>
      </c>
      <c r="P324" s="5"/>
      <c r="Q324" s="196">
        <f>Q326+Q325</f>
        <v>0</v>
      </c>
      <c r="R324" s="196">
        <f>R326+R325</f>
        <v>0</v>
      </c>
      <c r="S324" s="196">
        <f>S326+S325</f>
        <v>0</v>
      </c>
    </row>
    <row r="325" spans="1:19" ht="24" customHeight="1" hidden="1">
      <c r="A325" s="95"/>
      <c r="B325" s="94"/>
      <c r="C325" s="99"/>
      <c r="D325" s="103"/>
      <c r="E325" s="100"/>
      <c r="F325" s="100"/>
      <c r="G325" s="101"/>
      <c r="H325" s="4" t="s">
        <v>530</v>
      </c>
      <c r="I325" s="9">
        <v>27</v>
      </c>
      <c r="J325" s="15">
        <v>8</v>
      </c>
      <c r="K325" s="15">
        <v>1</v>
      </c>
      <c r="L325" s="91" t="s">
        <v>412</v>
      </c>
      <c r="M325" s="92" t="s">
        <v>343</v>
      </c>
      <c r="N325" s="92" t="s">
        <v>362</v>
      </c>
      <c r="O325" s="92" t="s">
        <v>420</v>
      </c>
      <c r="P325" s="5">
        <v>350</v>
      </c>
      <c r="Q325" s="196">
        <v>0</v>
      </c>
      <c r="R325" s="196">
        <v>0</v>
      </c>
      <c r="S325" s="196">
        <v>0</v>
      </c>
    </row>
    <row r="326" spans="1:19" ht="27.75" customHeight="1" hidden="1">
      <c r="A326" s="95"/>
      <c r="B326" s="94"/>
      <c r="C326" s="99"/>
      <c r="D326" s="103"/>
      <c r="E326" s="100"/>
      <c r="F326" s="100"/>
      <c r="G326" s="101"/>
      <c r="H326" s="4" t="s">
        <v>446</v>
      </c>
      <c r="I326" s="12">
        <v>27</v>
      </c>
      <c r="J326" s="15">
        <v>8</v>
      </c>
      <c r="K326" s="15">
        <v>1</v>
      </c>
      <c r="L326" s="91" t="s">
        <v>412</v>
      </c>
      <c r="M326" s="92" t="s">
        <v>343</v>
      </c>
      <c r="N326" s="92" t="s">
        <v>362</v>
      </c>
      <c r="O326" s="92" t="s">
        <v>420</v>
      </c>
      <c r="P326" s="5">
        <v>610</v>
      </c>
      <c r="Q326" s="196">
        <v>0</v>
      </c>
      <c r="R326" s="196">
        <v>0</v>
      </c>
      <c r="S326" s="196">
        <v>0</v>
      </c>
    </row>
    <row r="327" spans="1:19" ht="33" customHeight="1">
      <c r="A327" s="95"/>
      <c r="B327" s="94"/>
      <c r="C327" s="99"/>
      <c r="D327" s="103"/>
      <c r="E327" s="100"/>
      <c r="F327" s="100"/>
      <c r="G327" s="101"/>
      <c r="H327" s="4" t="s">
        <v>890</v>
      </c>
      <c r="I327" s="12">
        <v>27</v>
      </c>
      <c r="J327" s="15">
        <v>8</v>
      </c>
      <c r="K327" s="15">
        <v>1</v>
      </c>
      <c r="L327" s="91" t="s">
        <v>412</v>
      </c>
      <c r="M327" s="92" t="s">
        <v>343</v>
      </c>
      <c r="N327" s="92" t="s">
        <v>362</v>
      </c>
      <c r="O327" s="92" t="s">
        <v>891</v>
      </c>
      <c r="P327" s="5"/>
      <c r="Q327" s="196">
        <f>Q328</f>
        <v>1300</v>
      </c>
      <c r="R327" s="196">
        <f>R328</f>
        <v>0</v>
      </c>
      <c r="S327" s="196">
        <f>S328</f>
        <v>0</v>
      </c>
    </row>
    <row r="328" spans="1:19" ht="27.75" customHeight="1">
      <c r="A328" s="95"/>
      <c r="B328" s="94"/>
      <c r="C328" s="99"/>
      <c r="D328" s="105"/>
      <c r="E328" s="100"/>
      <c r="F328" s="100"/>
      <c r="G328" s="101">
        <v>850</v>
      </c>
      <c r="H328" s="17" t="s">
        <v>446</v>
      </c>
      <c r="I328" s="12">
        <v>27</v>
      </c>
      <c r="J328" s="15">
        <v>8</v>
      </c>
      <c r="K328" s="15">
        <v>1</v>
      </c>
      <c r="L328" s="91" t="s">
        <v>412</v>
      </c>
      <c r="M328" s="92" t="s">
        <v>343</v>
      </c>
      <c r="N328" s="92" t="s">
        <v>362</v>
      </c>
      <c r="O328" s="92" t="s">
        <v>891</v>
      </c>
      <c r="P328" s="5">
        <v>610</v>
      </c>
      <c r="Q328" s="196">
        <f>1287+13</f>
        <v>1300</v>
      </c>
      <c r="R328" s="196">
        <v>0</v>
      </c>
      <c r="S328" s="196">
        <v>0</v>
      </c>
    </row>
    <row r="329" spans="1:19" ht="27.75" customHeight="1">
      <c r="A329" s="95"/>
      <c r="B329" s="94"/>
      <c r="C329" s="93"/>
      <c r="D329" s="105"/>
      <c r="E329" s="100"/>
      <c r="F329" s="100"/>
      <c r="G329" s="85"/>
      <c r="H329" s="17" t="s">
        <v>675</v>
      </c>
      <c r="I329" s="12">
        <v>27</v>
      </c>
      <c r="J329" s="15">
        <v>8</v>
      </c>
      <c r="K329" s="15">
        <v>1</v>
      </c>
      <c r="L329" s="91" t="s">
        <v>412</v>
      </c>
      <c r="M329" s="92" t="s">
        <v>343</v>
      </c>
      <c r="N329" s="92" t="s">
        <v>587</v>
      </c>
      <c r="O329" s="92" t="s">
        <v>388</v>
      </c>
      <c r="P329" s="9"/>
      <c r="Q329" s="194">
        <f aca="true" t="shared" si="39" ref="Q329:S330">Q330</f>
        <v>2318.8</v>
      </c>
      <c r="R329" s="194">
        <f t="shared" si="39"/>
        <v>0</v>
      </c>
      <c r="S329" s="194">
        <f t="shared" si="39"/>
        <v>0</v>
      </c>
    </row>
    <row r="330" spans="1:19" ht="33.75" customHeight="1">
      <c r="A330" s="95"/>
      <c r="B330" s="94"/>
      <c r="C330" s="93"/>
      <c r="D330" s="424">
        <v>4360000</v>
      </c>
      <c r="E330" s="425"/>
      <c r="F330" s="425"/>
      <c r="G330" s="85">
        <v>340</v>
      </c>
      <c r="H330" s="267" t="s">
        <v>508</v>
      </c>
      <c r="I330" s="9">
        <v>27</v>
      </c>
      <c r="J330" s="15">
        <v>8</v>
      </c>
      <c r="K330" s="15">
        <v>1</v>
      </c>
      <c r="L330" s="91" t="s">
        <v>412</v>
      </c>
      <c r="M330" s="92" t="s">
        <v>343</v>
      </c>
      <c r="N330" s="92" t="s">
        <v>587</v>
      </c>
      <c r="O330" s="92" t="s">
        <v>507</v>
      </c>
      <c r="P330" s="9"/>
      <c r="Q330" s="194">
        <f t="shared" si="39"/>
        <v>2318.8</v>
      </c>
      <c r="R330" s="194">
        <f t="shared" si="39"/>
        <v>0</v>
      </c>
      <c r="S330" s="194">
        <f t="shared" si="39"/>
        <v>0</v>
      </c>
    </row>
    <row r="331" spans="1:19" ht="20.25" customHeight="1">
      <c r="A331" s="95"/>
      <c r="B331" s="94"/>
      <c r="C331" s="93"/>
      <c r="D331" s="97"/>
      <c r="E331" s="96"/>
      <c r="F331" s="96"/>
      <c r="G331" s="85"/>
      <c r="H331" s="4" t="s">
        <v>446</v>
      </c>
      <c r="I331" s="12">
        <v>27</v>
      </c>
      <c r="J331" s="15">
        <v>8</v>
      </c>
      <c r="K331" s="15">
        <v>1</v>
      </c>
      <c r="L331" s="91" t="s">
        <v>412</v>
      </c>
      <c r="M331" s="92" t="s">
        <v>343</v>
      </c>
      <c r="N331" s="92" t="s">
        <v>587</v>
      </c>
      <c r="O331" s="92" t="s">
        <v>507</v>
      </c>
      <c r="P331" s="9">
        <v>610</v>
      </c>
      <c r="Q331" s="194">
        <v>2318.8</v>
      </c>
      <c r="R331" s="194">
        <v>0</v>
      </c>
      <c r="S331" s="194">
        <v>0</v>
      </c>
    </row>
    <row r="332" spans="1:19" ht="35.25" customHeight="1" hidden="1">
      <c r="A332" s="95"/>
      <c r="B332" s="94"/>
      <c r="C332" s="93"/>
      <c r="D332" s="97"/>
      <c r="E332" s="98"/>
      <c r="F332" s="98"/>
      <c r="G332" s="85"/>
      <c r="H332" s="4" t="s">
        <v>798</v>
      </c>
      <c r="I332" s="12">
        <v>27</v>
      </c>
      <c r="J332" s="15">
        <v>8</v>
      </c>
      <c r="K332" s="15">
        <v>1</v>
      </c>
      <c r="L332" s="91" t="s">
        <v>412</v>
      </c>
      <c r="M332" s="92" t="s">
        <v>343</v>
      </c>
      <c r="N332" s="92" t="s">
        <v>346</v>
      </c>
      <c r="O332" s="92" t="s">
        <v>388</v>
      </c>
      <c r="P332" s="5"/>
      <c r="Q332" s="196">
        <f aca="true" t="shared" si="40" ref="Q332:S333">Q333</f>
        <v>0</v>
      </c>
      <c r="R332" s="196">
        <f t="shared" si="40"/>
        <v>0</v>
      </c>
      <c r="S332" s="196">
        <f t="shared" si="40"/>
        <v>0</v>
      </c>
    </row>
    <row r="333" spans="1:19" ht="20.25" customHeight="1" hidden="1">
      <c r="A333" s="95"/>
      <c r="B333" s="94"/>
      <c r="C333" s="93"/>
      <c r="D333" s="97"/>
      <c r="E333" s="98"/>
      <c r="F333" s="98"/>
      <c r="G333" s="85"/>
      <c r="H333" s="4" t="s">
        <v>64</v>
      </c>
      <c r="I333" s="12">
        <v>27</v>
      </c>
      <c r="J333" s="15">
        <v>8</v>
      </c>
      <c r="K333" s="15">
        <v>1</v>
      </c>
      <c r="L333" s="91" t="s">
        <v>412</v>
      </c>
      <c r="M333" s="92" t="s">
        <v>343</v>
      </c>
      <c r="N333" s="92" t="s">
        <v>346</v>
      </c>
      <c r="O333" s="92" t="s">
        <v>63</v>
      </c>
      <c r="P333" s="5"/>
      <c r="Q333" s="196">
        <f t="shared" si="40"/>
        <v>0</v>
      </c>
      <c r="R333" s="196">
        <f t="shared" si="40"/>
        <v>0</v>
      </c>
      <c r="S333" s="196">
        <f t="shared" si="40"/>
        <v>0</v>
      </c>
    </row>
    <row r="334" spans="1:19" ht="20.25" customHeight="1" hidden="1">
      <c r="A334" s="95"/>
      <c r="B334" s="94"/>
      <c r="C334" s="93"/>
      <c r="D334" s="97"/>
      <c r="E334" s="98"/>
      <c r="F334" s="98"/>
      <c r="G334" s="85"/>
      <c r="H334" s="4" t="s">
        <v>446</v>
      </c>
      <c r="I334" s="12">
        <v>27</v>
      </c>
      <c r="J334" s="15">
        <v>8</v>
      </c>
      <c r="K334" s="15">
        <v>1</v>
      </c>
      <c r="L334" s="91" t="s">
        <v>412</v>
      </c>
      <c r="M334" s="92" t="s">
        <v>343</v>
      </c>
      <c r="N334" s="92" t="s">
        <v>346</v>
      </c>
      <c r="O334" s="92" t="s">
        <v>63</v>
      </c>
      <c r="P334" s="5">
        <v>610</v>
      </c>
      <c r="Q334" s="196">
        <v>0</v>
      </c>
      <c r="R334" s="196">
        <v>0</v>
      </c>
      <c r="S334" s="196">
        <v>0</v>
      </c>
    </row>
    <row r="335" spans="1:19" ht="36" customHeight="1">
      <c r="A335" s="95"/>
      <c r="B335" s="94"/>
      <c r="C335" s="93"/>
      <c r="D335" s="97"/>
      <c r="E335" s="98"/>
      <c r="F335" s="98"/>
      <c r="G335" s="85"/>
      <c r="H335" s="10" t="s">
        <v>919</v>
      </c>
      <c r="I335" s="5">
        <v>27</v>
      </c>
      <c r="J335" s="15">
        <v>8</v>
      </c>
      <c r="K335" s="15">
        <v>1</v>
      </c>
      <c r="L335" s="117" t="s">
        <v>534</v>
      </c>
      <c r="M335" s="118" t="s">
        <v>343</v>
      </c>
      <c r="N335" s="118" t="s">
        <v>353</v>
      </c>
      <c r="O335" s="118" t="s">
        <v>388</v>
      </c>
      <c r="P335" s="5"/>
      <c r="Q335" s="196">
        <f>Q336</f>
        <v>40</v>
      </c>
      <c r="R335" s="196">
        <f aca="true" t="shared" si="41" ref="R335:S338">R336</f>
        <v>0</v>
      </c>
      <c r="S335" s="196">
        <f t="shared" si="41"/>
        <v>0</v>
      </c>
    </row>
    <row r="336" spans="1:19" ht="20.25" customHeight="1">
      <c r="A336" s="95"/>
      <c r="B336" s="94"/>
      <c r="C336" s="93"/>
      <c r="D336" s="97"/>
      <c r="E336" s="98"/>
      <c r="F336" s="98"/>
      <c r="G336" s="85"/>
      <c r="H336" s="10" t="s">
        <v>614</v>
      </c>
      <c r="I336" s="5">
        <v>27</v>
      </c>
      <c r="J336" s="15">
        <v>8</v>
      </c>
      <c r="K336" s="15">
        <v>1</v>
      </c>
      <c r="L336" s="117" t="s">
        <v>534</v>
      </c>
      <c r="M336" s="118" t="s">
        <v>339</v>
      </c>
      <c r="N336" s="118" t="s">
        <v>353</v>
      </c>
      <c r="O336" s="118" t="s">
        <v>388</v>
      </c>
      <c r="P336" s="5"/>
      <c r="Q336" s="196">
        <f>Q337</f>
        <v>40</v>
      </c>
      <c r="R336" s="196">
        <f t="shared" si="41"/>
        <v>0</v>
      </c>
      <c r="S336" s="196">
        <f t="shared" si="41"/>
        <v>0</v>
      </c>
    </row>
    <row r="337" spans="1:19" ht="30.75" customHeight="1">
      <c r="A337" s="95"/>
      <c r="B337" s="94"/>
      <c r="C337" s="93"/>
      <c r="D337" s="97"/>
      <c r="E337" s="98"/>
      <c r="F337" s="98"/>
      <c r="G337" s="85"/>
      <c r="H337" s="10" t="s">
        <v>615</v>
      </c>
      <c r="I337" s="5">
        <v>27</v>
      </c>
      <c r="J337" s="15">
        <v>8</v>
      </c>
      <c r="K337" s="15">
        <v>1</v>
      </c>
      <c r="L337" s="117" t="s">
        <v>534</v>
      </c>
      <c r="M337" s="118" t="s">
        <v>339</v>
      </c>
      <c r="N337" s="118" t="s">
        <v>344</v>
      </c>
      <c r="O337" s="118" t="s">
        <v>388</v>
      </c>
      <c r="P337" s="5"/>
      <c r="Q337" s="196">
        <f>Q338</f>
        <v>40</v>
      </c>
      <c r="R337" s="196">
        <f t="shared" si="41"/>
        <v>0</v>
      </c>
      <c r="S337" s="196">
        <f t="shared" si="41"/>
        <v>0</v>
      </c>
    </row>
    <row r="338" spans="1:19" ht="46.5" customHeight="1">
      <c r="A338" s="95"/>
      <c r="B338" s="94"/>
      <c r="C338" s="93"/>
      <c r="D338" s="97"/>
      <c r="E338" s="98"/>
      <c r="F338" s="98"/>
      <c r="G338" s="85"/>
      <c r="H338" s="10" t="s">
        <v>616</v>
      </c>
      <c r="I338" s="5">
        <v>27</v>
      </c>
      <c r="J338" s="6">
        <v>8</v>
      </c>
      <c r="K338" s="15">
        <v>1</v>
      </c>
      <c r="L338" s="117" t="s">
        <v>534</v>
      </c>
      <c r="M338" s="118" t="s">
        <v>339</v>
      </c>
      <c r="N338" s="118" t="s">
        <v>344</v>
      </c>
      <c r="O338" s="118" t="s">
        <v>516</v>
      </c>
      <c r="P338" s="5"/>
      <c r="Q338" s="196">
        <f>Q339</f>
        <v>40</v>
      </c>
      <c r="R338" s="196">
        <f t="shared" si="41"/>
        <v>0</v>
      </c>
      <c r="S338" s="196">
        <f t="shared" si="41"/>
        <v>0</v>
      </c>
    </row>
    <row r="339" spans="1:19" ht="20.25" customHeight="1">
      <c r="A339" s="95"/>
      <c r="B339" s="94"/>
      <c r="C339" s="93"/>
      <c r="D339" s="97"/>
      <c r="E339" s="98"/>
      <c r="F339" s="98"/>
      <c r="G339" s="85"/>
      <c r="H339" s="4" t="s">
        <v>446</v>
      </c>
      <c r="I339" s="5">
        <v>27</v>
      </c>
      <c r="J339" s="6">
        <v>8</v>
      </c>
      <c r="K339" s="15">
        <v>1</v>
      </c>
      <c r="L339" s="117" t="s">
        <v>534</v>
      </c>
      <c r="M339" s="118" t="s">
        <v>339</v>
      </c>
      <c r="N339" s="118" t="s">
        <v>344</v>
      </c>
      <c r="O339" s="118" t="s">
        <v>516</v>
      </c>
      <c r="P339" s="5">
        <v>610</v>
      </c>
      <c r="Q339" s="196">
        <v>40</v>
      </c>
      <c r="R339" s="196">
        <v>0</v>
      </c>
      <c r="S339" s="196">
        <v>0</v>
      </c>
    </row>
    <row r="340" spans="1:19" ht="37.5" customHeight="1">
      <c r="A340" s="95"/>
      <c r="B340" s="94"/>
      <c r="C340" s="93"/>
      <c r="D340" s="97"/>
      <c r="E340" s="98"/>
      <c r="F340" s="98"/>
      <c r="G340" s="85"/>
      <c r="H340" s="10" t="s">
        <v>51</v>
      </c>
      <c r="I340" s="5">
        <v>27</v>
      </c>
      <c r="J340" s="18">
        <v>8</v>
      </c>
      <c r="K340" s="15">
        <v>1</v>
      </c>
      <c r="L340" s="117" t="s">
        <v>533</v>
      </c>
      <c r="M340" s="118" t="s">
        <v>343</v>
      </c>
      <c r="N340" s="118" t="s">
        <v>353</v>
      </c>
      <c r="O340" s="118" t="s">
        <v>388</v>
      </c>
      <c r="P340" s="5"/>
      <c r="Q340" s="196">
        <f>Q341</f>
        <v>15</v>
      </c>
      <c r="R340" s="196">
        <f aca="true" t="shared" si="42" ref="R340:S342">R341</f>
        <v>0</v>
      </c>
      <c r="S340" s="196">
        <f t="shared" si="42"/>
        <v>0</v>
      </c>
    </row>
    <row r="341" spans="1:19" ht="34.5" customHeight="1">
      <c r="A341" s="95"/>
      <c r="B341" s="94"/>
      <c r="C341" s="93"/>
      <c r="D341" s="97"/>
      <c r="E341" s="98"/>
      <c r="F341" s="98"/>
      <c r="G341" s="85"/>
      <c r="H341" s="17" t="s">
        <v>54</v>
      </c>
      <c r="I341" s="9">
        <v>27</v>
      </c>
      <c r="J341" s="15">
        <v>8</v>
      </c>
      <c r="K341" s="15">
        <v>1</v>
      </c>
      <c r="L341" s="91" t="s">
        <v>533</v>
      </c>
      <c r="M341" s="92" t="s">
        <v>343</v>
      </c>
      <c r="N341" s="92" t="s">
        <v>357</v>
      </c>
      <c r="O341" s="92" t="s">
        <v>388</v>
      </c>
      <c r="P341" s="5"/>
      <c r="Q341" s="196">
        <f>Q342</f>
        <v>15</v>
      </c>
      <c r="R341" s="196">
        <f t="shared" si="42"/>
        <v>0</v>
      </c>
      <c r="S341" s="196">
        <f t="shared" si="42"/>
        <v>0</v>
      </c>
    </row>
    <row r="342" spans="1:19" ht="20.25" customHeight="1">
      <c r="A342" s="95"/>
      <c r="B342" s="94"/>
      <c r="C342" s="93"/>
      <c r="D342" s="97"/>
      <c r="E342" s="98"/>
      <c r="F342" s="98"/>
      <c r="G342" s="85"/>
      <c r="H342" s="4" t="s">
        <v>596</v>
      </c>
      <c r="I342" s="9">
        <v>27</v>
      </c>
      <c r="J342" s="15">
        <v>8</v>
      </c>
      <c r="K342" s="15">
        <v>1</v>
      </c>
      <c r="L342" s="91" t="s">
        <v>533</v>
      </c>
      <c r="M342" s="92" t="s">
        <v>343</v>
      </c>
      <c r="N342" s="92" t="s">
        <v>357</v>
      </c>
      <c r="O342" s="92" t="s">
        <v>57</v>
      </c>
      <c r="P342" s="5"/>
      <c r="Q342" s="196">
        <f>Q343</f>
        <v>15</v>
      </c>
      <c r="R342" s="196">
        <f t="shared" si="42"/>
        <v>0</v>
      </c>
      <c r="S342" s="196">
        <f t="shared" si="42"/>
        <v>0</v>
      </c>
    </row>
    <row r="343" spans="1:19" ht="20.25" customHeight="1">
      <c r="A343" s="95"/>
      <c r="B343" s="94"/>
      <c r="C343" s="93"/>
      <c r="D343" s="97"/>
      <c r="E343" s="98"/>
      <c r="F343" s="98"/>
      <c r="G343" s="85"/>
      <c r="H343" s="4" t="s">
        <v>446</v>
      </c>
      <c r="I343" s="12">
        <v>27</v>
      </c>
      <c r="J343" s="15">
        <v>8</v>
      </c>
      <c r="K343" s="15">
        <v>1</v>
      </c>
      <c r="L343" s="91" t="s">
        <v>533</v>
      </c>
      <c r="M343" s="92" t="s">
        <v>343</v>
      </c>
      <c r="N343" s="92" t="s">
        <v>357</v>
      </c>
      <c r="O343" s="92" t="s">
        <v>57</v>
      </c>
      <c r="P343" s="5">
        <v>610</v>
      </c>
      <c r="Q343" s="196">
        <v>15</v>
      </c>
      <c r="R343" s="196">
        <v>0</v>
      </c>
      <c r="S343" s="196">
        <v>0</v>
      </c>
    </row>
    <row r="344" spans="1:19" s="170" customFormat="1" ht="21" customHeight="1">
      <c r="A344" s="135"/>
      <c r="B344" s="136"/>
      <c r="C344" s="146"/>
      <c r="D344" s="143"/>
      <c r="E344" s="147"/>
      <c r="F344" s="147"/>
      <c r="G344" s="148"/>
      <c r="H344" s="142" t="s">
        <v>390</v>
      </c>
      <c r="I344" s="131">
        <v>27</v>
      </c>
      <c r="J344" s="132">
        <v>9</v>
      </c>
      <c r="K344" s="132" t="s">
        <v>389</v>
      </c>
      <c r="L344" s="133"/>
      <c r="M344" s="134"/>
      <c r="N344" s="134"/>
      <c r="O344" s="134"/>
      <c r="P344" s="139"/>
      <c r="Q344" s="197">
        <f>Q345</f>
        <v>198.5</v>
      </c>
      <c r="R344" s="197">
        <f aca="true" t="shared" si="43" ref="R344:S348">R345</f>
        <v>198.5</v>
      </c>
      <c r="S344" s="197">
        <f t="shared" si="43"/>
        <v>198.5</v>
      </c>
    </row>
    <row r="345" spans="1:19" s="170" customFormat="1" ht="21" customHeight="1">
      <c r="A345" s="135"/>
      <c r="B345" s="136"/>
      <c r="C345" s="146"/>
      <c r="D345" s="143"/>
      <c r="E345" s="147"/>
      <c r="F345" s="147"/>
      <c r="G345" s="148"/>
      <c r="H345" s="142" t="s">
        <v>347</v>
      </c>
      <c r="I345" s="139">
        <v>27</v>
      </c>
      <c r="J345" s="132">
        <v>9</v>
      </c>
      <c r="K345" s="132">
        <v>7</v>
      </c>
      <c r="L345" s="132" t="s">
        <v>316</v>
      </c>
      <c r="M345" s="134" t="s">
        <v>316</v>
      </c>
      <c r="N345" s="134"/>
      <c r="O345" s="134" t="s">
        <v>316</v>
      </c>
      <c r="P345" s="139"/>
      <c r="Q345" s="193">
        <f>Q346</f>
        <v>198.5</v>
      </c>
      <c r="R345" s="193">
        <f t="shared" si="43"/>
        <v>198.5</v>
      </c>
      <c r="S345" s="193">
        <f t="shared" si="43"/>
        <v>198.5</v>
      </c>
    </row>
    <row r="346" spans="1:19" ht="21" customHeight="1">
      <c r="A346" s="93"/>
      <c r="B346" s="94"/>
      <c r="C346" s="99"/>
      <c r="D346" s="97"/>
      <c r="E346" s="109"/>
      <c r="F346" s="109"/>
      <c r="G346" s="101"/>
      <c r="H346" s="10" t="s">
        <v>51</v>
      </c>
      <c r="I346" s="5">
        <v>27</v>
      </c>
      <c r="J346" s="15">
        <v>9</v>
      </c>
      <c r="K346" s="15">
        <v>7</v>
      </c>
      <c r="L346" s="15">
        <v>50</v>
      </c>
      <c r="M346" s="92" t="s">
        <v>343</v>
      </c>
      <c r="N346" s="92" t="s">
        <v>353</v>
      </c>
      <c r="O346" s="92" t="s">
        <v>388</v>
      </c>
      <c r="P346" s="5"/>
      <c r="Q346" s="194">
        <f>Q347</f>
        <v>198.5</v>
      </c>
      <c r="R346" s="194">
        <f t="shared" si="43"/>
        <v>198.5</v>
      </c>
      <c r="S346" s="194">
        <f t="shared" si="43"/>
        <v>198.5</v>
      </c>
    </row>
    <row r="347" spans="1:19" ht="36" customHeight="1">
      <c r="A347" s="93"/>
      <c r="B347" s="94"/>
      <c r="C347" s="99"/>
      <c r="D347" s="97"/>
      <c r="E347" s="109"/>
      <c r="F347" s="109"/>
      <c r="G347" s="101"/>
      <c r="H347" s="10" t="s">
        <v>53</v>
      </c>
      <c r="I347" s="5">
        <v>27</v>
      </c>
      <c r="J347" s="15">
        <v>9</v>
      </c>
      <c r="K347" s="15">
        <v>7</v>
      </c>
      <c r="L347" s="15">
        <v>50</v>
      </c>
      <c r="M347" s="92" t="s">
        <v>343</v>
      </c>
      <c r="N347" s="92" t="s">
        <v>361</v>
      </c>
      <c r="O347" s="92" t="s">
        <v>388</v>
      </c>
      <c r="P347" s="5"/>
      <c r="Q347" s="194">
        <f>Q348</f>
        <v>198.5</v>
      </c>
      <c r="R347" s="194">
        <f t="shared" si="43"/>
        <v>198.5</v>
      </c>
      <c r="S347" s="194">
        <f t="shared" si="43"/>
        <v>198.5</v>
      </c>
    </row>
    <row r="348" spans="1:19" ht="48" customHeight="1">
      <c r="A348" s="95"/>
      <c r="B348" s="94"/>
      <c r="C348" s="99"/>
      <c r="D348" s="97"/>
      <c r="E348" s="109"/>
      <c r="F348" s="109"/>
      <c r="G348" s="101"/>
      <c r="H348" s="32" t="s">
        <v>443</v>
      </c>
      <c r="I348" s="5">
        <v>27</v>
      </c>
      <c r="J348" s="15">
        <v>9</v>
      </c>
      <c r="K348" s="15">
        <v>7</v>
      </c>
      <c r="L348" s="15">
        <v>50</v>
      </c>
      <c r="M348" s="92" t="s">
        <v>343</v>
      </c>
      <c r="N348" s="92" t="s">
        <v>361</v>
      </c>
      <c r="O348" s="92" t="s">
        <v>396</v>
      </c>
      <c r="P348" s="5"/>
      <c r="Q348" s="194">
        <f>Q349</f>
        <v>198.5</v>
      </c>
      <c r="R348" s="194">
        <f t="shared" si="43"/>
        <v>198.5</v>
      </c>
      <c r="S348" s="194">
        <f t="shared" si="43"/>
        <v>198.5</v>
      </c>
    </row>
    <row r="349" spans="1:19" ht="27" customHeight="1">
      <c r="A349" s="95"/>
      <c r="B349" s="94"/>
      <c r="C349" s="99"/>
      <c r="D349" s="97"/>
      <c r="E349" s="109"/>
      <c r="F349" s="109"/>
      <c r="G349" s="101"/>
      <c r="H349" s="32" t="s">
        <v>444</v>
      </c>
      <c r="I349" s="5">
        <v>27</v>
      </c>
      <c r="J349" s="15">
        <v>9</v>
      </c>
      <c r="K349" s="15">
        <v>7</v>
      </c>
      <c r="L349" s="15">
        <v>50</v>
      </c>
      <c r="M349" s="92" t="s">
        <v>343</v>
      </c>
      <c r="N349" s="92" t="s">
        <v>361</v>
      </c>
      <c r="O349" s="92" t="s">
        <v>396</v>
      </c>
      <c r="P349" s="5">
        <v>240</v>
      </c>
      <c r="Q349" s="194">
        <v>198.5</v>
      </c>
      <c r="R349" s="194">
        <v>198.5</v>
      </c>
      <c r="S349" s="194">
        <v>198.5</v>
      </c>
    </row>
    <row r="350" spans="1:19" s="170" customFormat="1" ht="24" customHeight="1">
      <c r="A350" s="135"/>
      <c r="B350" s="136"/>
      <c r="C350" s="146"/>
      <c r="D350" s="143"/>
      <c r="E350" s="147"/>
      <c r="F350" s="147"/>
      <c r="G350" s="148">
        <v>321</v>
      </c>
      <c r="H350" s="142" t="s">
        <v>323</v>
      </c>
      <c r="I350" s="145">
        <v>27</v>
      </c>
      <c r="J350" s="149">
        <v>10</v>
      </c>
      <c r="K350" s="132"/>
      <c r="L350" s="133"/>
      <c r="M350" s="134"/>
      <c r="N350" s="134"/>
      <c r="O350" s="134"/>
      <c r="P350" s="139"/>
      <c r="Q350" s="197">
        <f>Q351+Q356+Q374</f>
        <v>6427.1</v>
      </c>
      <c r="R350" s="197">
        <f>R351+R356+R374</f>
        <v>6537.9</v>
      </c>
      <c r="S350" s="197">
        <f>S351+S356+S374</f>
        <v>6517.5</v>
      </c>
    </row>
    <row r="351" spans="1:19" s="170" customFormat="1" ht="19.5" customHeight="1">
      <c r="A351" s="135"/>
      <c r="B351" s="136"/>
      <c r="C351" s="146"/>
      <c r="D351" s="143"/>
      <c r="E351" s="147"/>
      <c r="F351" s="147"/>
      <c r="G351" s="148">
        <v>612</v>
      </c>
      <c r="H351" s="142" t="s">
        <v>135</v>
      </c>
      <c r="I351" s="145">
        <v>27</v>
      </c>
      <c r="J351" s="149">
        <v>10</v>
      </c>
      <c r="K351" s="132">
        <v>1</v>
      </c>
      <c r="L351" s="133"/>
      <c r="M351" s="134"/>
      <c r="N351" s="134"/>
      <c r="O351" s="134"/>
      <c r="P351" s="139"/>
      <c r="Q351" s="197">
        <f>Q352</f>
        <v>2160</v>
      </c>
      <c r="R351" s="197">
        <f aca="true" t="shared" si="44" ref="R351:S353">R352</f>
        <v>2160</v>
      </c>
      <c r="S351" s="197">
        <f t="shared" si="44"/>
        <v>2160</v>
      </c>
    </row>
    <row r="352" spans="1:19" ht="18.75" customHeight="1">
      <c r="A352" s="93"/>
      <c r="B352" s="94"/>
      <c r="C352" s="99"/>
      <c r="D352" s="97"/>
      <c r="E352" s="109"/>
      <c r="F352" s="109"/>
      <c r="G352" s="85"/>
      <c r="H352" s="10" t="s">
        <v>51</v>
      </c>
      <c r="I352" s="5">
        <v>27</v>
      </c>
      <c r="J352" s="20">
        <v>10</v>
      </c>
      <c r="K352" s="15">
        <v>1</v>
      </c>
      <c r="L352" s="91" t="s">
        <v>533</v>
      </c>
      <c r="M352" s="92" t="s">
        <v>343</v>
      </c>
      <c r="N352" s="92" t="s">
        <v>353</v>
      </c>
      <c r="O352" s="92" t="s">
        <v>388</v>
      </c>
      <c r="P352" s="9"/>
      <c r="Q352" s="194">
        <f>Q353</f>
        <v>2160</v>
      </c>
      <c r="R352" s="194">
        <f t="shared" si="44"/>
        <v>2160</v>
      </c>
      <c r="S352" s="194">
        <f t="shared" si="44"/>
        <v>2160</v>
      </c>
    </row>
    <row r="353" spans="1:19" ht="42" customHeight="1">
      <c r="A353" s="93"/>
      <c r="B353" s="94"/>
      <c r="C353" s="99"/>
      <c r="D353" s="97"/>
      <c r="E353" s="109"/>
      <c r="F353" s="109"/>
      <c r="G353" s="85"/>
      <c r="H353" s="10" t="s">
        <v>54</v>
      </c>
      <c r="I353" s="5">
        <v>27</v>
      </c>
      <c r="J353" s="20">
        <v>10</v>
      </c>
      <c r="K353" s="15">
        <v>1</v>
      </c>
      <c r="L353" s="91" t="s">
        <v>533</v>
      </c>
      <c r="M353" s="92" t="s">
        <v>343</v>
      </c>
      <c r="N353" s="92" t="s">
        <v>357</v>
      </c>
      <c r="O353" s="92" t="s">
        <v>388</v>
      </c>
      <c r="P353" s="9"/>
      <c r="Q353" s="194">
        <f>Q354</f>
        <v>2160</v>
      </c>
      <c r="R353" s="194">
        <f t="shared" si="44"/>
        <v>2160</v>
      </c>
      <c r="S353" s="194">
        <f t="shared" si="44"/>
        <v>2160</v>
      </c>
    </row>
    <row r="354" spans="1:19" ht="30.75" customHeight="1">
      <c r="A354" s="95"/>
      <c r="B354" s="94"/>
      <c r="C354" s="99"/>
      <c r="D354" s="97"/>
      <c r="E354" s="415">
        <v>4360400</v>
      </c>
      <c r="F354" s="415"/>
      <c r="G354" s="85">
        <v>340</v>
      </c>
      <c r="H354" s="10" t="s">
        <v>65</v>
      </c>
      <c r="I354" s="5">
        <v>27</v>
      </c>
      <c r="J354" s="20">
        <v>10</v>
      </c>
      <c r="K354" s="15">
        <v>1</v>
      </c>
      <c r="L354" s="91" t="s">
        <v>533</v>
      </c>
      <c r="M354" s="92" t="s">
        <v>343</v>
      </c>
      <c r="N354" s="92" t="s">
        <v>357</v>
      </c>
      <c r="O354" s="92" t="s">
        <v>66</v>
      </c>
      <c r="P354" s="9"/>
      <c r="Q354" s="194">
        <f>Q355</f>
        <v>2160</v>
      </c>
      <c r="R354" s="194">
        <f>R355</f>
        <v>2160</v>
      </c>
      <c r="S354" s="194">
        <f>S355</f>
        <v>2160</v>
      </c>
    </row>
    <row r="355" spans="1:19" ht="30.75" customHeight="1">
      <c r="A355" s="95"/>
      <c r="B355" s="94"/>
      <c r="C355" s="99"/>
      <c r="D355" s="103"/>
      <c r="E355" s="100"/>
      <c r="F355" s="100"/>
      <c r="G355" s="85"/>
      <c r="H355" s="10" t="s">
        <v>449</v>
      </c>
      <c r="I355" s="5">
        <v>27</v>
      </c>
      <c r="J355" s="20">
        <v>10</v>
      </c>
      <c r="K355" s="15">
        <v>1</v>
      </c>
      <c r="L355" s="114" t="s">
        <v>533</v>
      </c>
      <c r="M355" s="115" t="s">
        <v>343</v>
      </c>
      <c r="N355" s="115" t="s">
        <v>357</v>
      </c>
      <c r="O355" s="115" t="s">
        <v>66</v>
      </c>
      <c r="P355" s="9">
        <v>320</v>
      </c>
      <c r="Q355" s="194">
        <v>2160</v>
      </c>
      <c r="R355" s="194">
        <v>2160</v>
      </c>
      <c r="S355" s="194">
        <v>2160</v>
      </c>
    </row>
    <row r="356" spans="1:19" s="170" customFormat="1" ht="27" customHeight="1">
      <c r="A356" s="135"/>
      <c r="B356" s="136"/>
      <c r="C356" s="135"/>
      <c r="D356" s="416">
        <v>4520000</v>
      </c>
      <c r="E356" s="416"/>
      <c r="F356" s="416"/>
      <c r="G356" s="129">
        <v>612</v>
      </c>
      <c r="H356" s="268" t="s">
        <v>322</v>
      </c>
      <c r="I356" s="131">
        <v>27</v>
      </c>
      <c r="J356" s="132">
        <v>10</v>
      </c>
      <c r="K356" s="132">
        <v>3</v>
      </c>
      <c r="L356" s="133"/>
      <c r="M356" s="134"/>
      <c r="N356" s="134"/>
      <c r="O356" s="215"/>
      <c r="P356" s="145"/>
      <c r="Q356" s="198">
        <f>Q357+Q361</f>
        <v>2752.1</v>
      </c>
      <c r="R356" s="198">
        <f>R357+R361</f>
        <v>2847.9</v>
      </c>
      <c r="S356" s="198">
        <f>S357+S361</f>
        <v>2827.5</v>
      </c>
    </row>
    <row r="357" spans="1:19" ht="27" customHeight="1">
      <c r="A357" s="95"/>
      <c r="B357" s="94"/>
      <c r="C357" s="93"/>
      <c r="D357" s="103"/>
      <c r="E357" s="98"/>
      <c r="F357" s="98"/>
      <c r="G357" s="85"/>
      <c r="H357" s="182" t="s">
        <v>415</v>
      </c>
      <c r="I357" s="24">
        <v>27</v>
      </c>
      <c r="J357" s="116">
        <v>10</v>
      </c>
      <c r="K357" s="25">
        <v>3</v>
      </c>
      <c r="L357" s="117" t="s">
        <v>414</v>
      </c>
      <c r="M357" s="118" t="s">
        <v>343</v>
      </c>
      <c r="N357" s="118" t="s">
        <v>353</v>
      </c>
      <c r="O357" s="118" t="s">
        <v>388</v>
      </c>
      <c r="P357" s="5"/>
      <c r="Q357" s="194">
        <f>Q358</f>
        <v>792.0999999999999</v>
      </c>
      <c r="R357" s="194">
        <f aca="true" t="shared" si="45" ref="R357:S359">R358</f>
        <v>887.9</v>
      </c>
      <c r="S357" s="194">
        <f t="shared" si="45"/>
        <v>867.5</v>
      </c>
    </row>
    <row r="358" spans="1:19" ht="29.25" customHeight="1">
      <c r="A358" s="95"/>
      <c r="B358" s="94"/>
      <c r="C358" s="93"/>
      <c r="D358" s="103"/>
      <c r="E358" s="98"/>
      <c r="F358" s="98"/>
      <c r="G358" s="85"/>
      <c r="H358" s="182" t="s">
        <v>424</v>
      </c>
      <c r="I358" s="24">
        <v>27</v>
      </c>
      <c r="J358" s="116">
        <v>10</v>
      </c>
      <c r="K358" s="25">
        <v>3</v>
      </c>
      <c r="L358" s="117" t="s">
        <v>414</v>
      </c>
      <c r="M358" s="118" t="s">
        <v>343</v>
      </c>
      <c r="N358" s="118" t="s">
        <v>357</v>
      </c>
      <c r="O358" s="118" t="s">
        <v>388</v>
      </c>
      <c r="P358" s="5"/>
      <c r="Q358" s="194">
        <f>Q359</f>
        <v>792.0999999999999</v>
      </c>
      <c r="R358" s="194">
        <f t="shared" si="45"/>
        <v>887.9</v>
      </c>
      <c r="S358" s="194">
        <f t="shared" si="45"/>
        <v>867.5</v>
      </c>
    </row>
    <row r="359" spans="1:19" ht="21.75" customHeight="1">
      <c r="A359" s="95"/>
      <c r="B359" s="94"/>
      <c r="C359" s="93"/>
      <c r="D359" s="103"/>
      <c r="E359" s="98"/>
      <c r="F359" s="98"/>
      <c r="G359" s="85"/>
      <c r="H359" s="182" t="s">
        <v>425</v>
      </c>
      <c r="I359" s="24">
        <v>27</v>
      </c>
      <c r="J359" s="116">
        <v>10</v>
      </c>
      <c r="K359" s="25">
        <v>3</v>
      </c>
      <c r="L359" s="117" t="s">
        <v>414</v>
      </c>
      <c r="M359" s="118" t="s">
        <v>343</v>
      </c>
      <c r="N359" s="118" t="s">
        <v>357</v>
      </c>
      <c r="O359" s="118" t="s">
        <v>31</v>
      </c>
      <c r="P359" s="5"/>
      <c r="Q359" s="194">
        <f>Q360</f>
        <v>792.0999999999999</v>
      </c>
      <c r="R359" s="194">
        <f t="shared" si="45"/>
        <v>887.9</v>
      </c>
      <c r="S359" s="194">
        <f t="shared" si="45"/>
        <v>867.5</v>
      </c>
    </row>
    <row r="360" spans="1:19" ht="29.25" customHeight="1">
      <c r="A360" s="95"/>
      <c r="B360" s="94"/>
      <c r="C360" s="93"/>
      <c r="D360" s="103"/>
      <c r="E360" s="98"/>
      <c r="F360" s="98"/>
      <c r="G360" s="85"/>
      <c r="H360" s="32" t="s">
        <v>449</v>
      </c>
      <c r="I360" s="24">
        <v>27</v>
      </c>
      <c r="J360" s="116">
        <v>10</v>
      </c>
      <c r="K360" s="25">
        <v>3</v>
      </c>
      <c r="L360" s="117" t="s">
        <v>414</v>
      </c>
      <c r="M360" s="118" t="s">
        <v>343</v>
      </c>
      <c r="N360" s="118" t="s">
        <v>357</v>
      </c>
      <c r="O360" s="118" t="s">
        <v>31</v>
      </c>
      <c r="P360" s="5">
        <v>320</v>
      </c>
      <c r="Q360" s="194">
        <f>911.3-119.2</f>
        <v>792.0999999999999</v>
      </c>
      <c r="R360" s="194">
        <v>887.9</v>
      </c>
      <c r="S360" s="194">
        <v>867.5</v>
      </c>
    </row>
    <row r="361" spans="1:19" ht="29.25" customHeight="1">
      <c r="A361" s="95"/>
      <c r="B361" s="94"/>
      <c r="C361" s="93"/>
      <c r="D361" s="103"/>
      <c r="E361" s="98"/>
      <c r="F361" s="98"/>
      <c r="G361" s="85"/>
      <c r="H361" s="10" t="s">
        <v>51</v>
      </c>
      <c r="I361" s="24">
        <v>27</v>
      </c>
      <c r="J361" s="116">
        <v>10</v>
      </c>
      <c r="K361" s="25">
        <v>3</v>
      </c>
      <c r="L361" s="117" t="s">
        <v>533</v>
      </c>
      <c r="M361" s="118" t="s">
        <v>343</v>
      </c>
      <c r="N361" s="118" t="s">
        <v>353</v>
      </c>
      <c r="O361" s="118" t="s">
        <v>388</v>
      </c>
      <c r="P361" s="5"/>
      <c r="Q361" s="196">
        <f>Q362+Q369</f>
        <v>1960</v>
      </c>
      <c r="R361" s="196">
        <f>R362+R369</f>
        <v>1960</v>
      </c>
      <c r="S361" s="196">
        <f>S362+S369</f>
        <v>1960</v>
      </c>
    </row>
    <row r="362" spans="1:19" ht="29.25" customHeight="1">
      <c r="A362" s="95"/>
      <c r="B362" s="94"/>
      <c r="C362" s="93"/>
      <c r="D362" s="103"/>
      <c r="E362" s="98"/>
      <c r="F362" s="98"/>
      <c r="G362" s="85"/>
      <c r="H362" s="32" t="s">
        <v>53</v>
      </c>
      <c r="I362" s="24">
        <v>27</v>
      </c>
      <c r="J362" s="116">
        <v>10</v>
      </c>
      <c r="K362" s="25">
        <v>3</v>
      </c>
      <c r="L362" s="117" t="s">
        <v>533</v>
      </c>
      <c r="M362" s="118" t="s">
        <v>343</v>
      </c>
      <c r="N362" s="118" t="s">
        <v>361</v>
      </c>
      <c r="O362" s="118" t="s">
        <v>388</v>
      </c>
      <c r="P362" s="5"/>
      <c r="Q362" s="196">
        <f>Q365+Q367+Q363</f>
        <v>1600</v>
      </c>
      <c r="R362" s="196">
        <f>R365+R367</f>
        <v>1600</v>
      </c>
      <c r="S362" s="196">
        <f>S365+S367</f>
        <v>1600</v>
      </c>
    </row>
    <row r="363" spans="1:19" ht="62.25" customHeight="1" hidden="1">
      <c r="A363" s="95"/>
      <c r="B363" s="94"/>
      <c r="C363" s="93"/>
      <c r="D363" s="103"/>
      <c r="E363" s="98"/>
      <c r="F363" s="98"/>
      <c r="G363" s="85"/>
      <c r="H363" s="32" t="s">
        <v>815</v>
      </c>
      <c r="I363" s="24">
        <v>27</v>
      </c>
      <c r="J363" s="116">
        <v>10</v>
      </c>
      <c r="K363" s="25">
        <v>3</v>
      </c>
      <c r="L363" s="117" t="s">
        <v>533</v>
      </c>
      <c r="M363" s="118" t="s">
        <v>343</v>
      </c>
      <c r="N363" s="118" t="s">
        <v>361</v>
      </c>
      <c r="O363" s="118" t="s">
        <v>814</v>
      </c>
      <c r="P363" s="5"/>
      <c r="Q363" s="196">
        <f>Q364</f>
        <v>0</v>
      </c>
      <c r="R363" s="196">
        <f>R364</f>
        <v>0</v>
      </c>
      <c r="S363" s="196">
        <f>S364</f>
        <v>0</v>
      </c>
    </row>
    <row r="364" spans="1:19" ht="29.25" customHeight="1" hidden="1">
      <c r="A364" s="95"/>
      <c r="B364" s="94"/>
      <c r="C364" s="93"/>
      <c r="D364" s="103"/>
      <c r="E364" s="98"/>
      <c r="F364" s="98"/>
      <c r="G364" s="85"/>
      <c r="H364" s="10" t="s">
        <v>449</v>
      </c>
      <c r="I364" s="24">
        <v>27</v>
      </c>
      <c r="J364" s="116">
        <v>10</v>
      </c>
      <c r="K364" s="25">
        <v>3</v>
      </c>
      <c r="L364" s="117" t="s">
        <v>533</v>
      </c>
      <c r="M364" s="118" t="s">
        <v>343</v>
      </c>
      <c r="N364" s="118" t="s">
        <v>361</v>
      </c>
      <c r="O364" s="118" t="s">
        <v>814</v>
      </c>
      <c r="P364" s="5">
        <v>320</v>
      </c>
      <c r="Q364" s="196">
        <v>0</v>
      </c>
      <c r="R364" s="196">
        <v>0</v>
      </c>
      <c r="S364" s="196">
        <v>0</v>
      </c>
    </row>
    <row r="365" spans="1:19" ht="50.25" customHeight="1" hidden="1">
      <c r="A365" s="95"/>
      <c r="B365" s="94"/>
      <c r="C365" s="93"/>
      <c r="D365" s="424">
        <v>5220000</v>
      </c>
      <c r="E365" s="425"/>
      <c r="F365" s="425"/>
      <c r="G365" s="85">
        <v>612</v>
      </c>
      <c r="H365" s="10" t="s">
        <v>321</v>
      </c>
      <c r="I365" s="5">
        <v>27</v>
      </c>
      <c r="J365" s="20">
        <v>10</v>
      </c>
      <c r="K365" s="15">
        <v>3</v>
      </c>
      <c r="L365" s="91" t="s">
        <v>533</v>
      </c>
      <c r="M365" s="92" t="s">
        <v>343</v>
      </c>
      <c r="N365" s="92" t="s">
        <v>361</v>
      </c>
      <c r="O365" s="119" t="s">
        <v>397</v>
      </c>
      <c r="P365" s="7"/>
      <c r="Q365" s="196">
        <f>Q366</f>
        <v>0</v>
      </c>
      <c r="R365" s="196">
        <f>R366</f>
        <v>0</v>
      </c>
      <c r="S365" s="196">
        <f>S366</f>
        <v>0</v>
      </c>
    </row>
    <row r="366" spans="1:19" ht="28.5" customHeight="1" hidden="1">
      <c r="A366" s="95"/>
      <c r="B366" s="94"/>
      <c r="C366" s="93"/>
      <c r="D366" s="97"/>
      <c r="E366" s="96"/>
      <c r="F366" s="96"/>
      <c r="G366" s="85"/>
      <c r="H366" s="10" t="s">
        <v>449</v>
      </c>
      <c r="I366" s="5">
        <v>27</v>
      </c>
      <c r="J366" s="20">
        <v>10</v>
      </c>
      <c r="K366" s="15">
        <v>3</v>
      </c>
      <c r="L366" s="91" t="s">
        <v>533</v>
      </c>
      <c r="M366" s="92" t="s">
        <v>343</v>
      </c>
      <c r="N366" s="92" t="s">
        <v>361</v>
      </c>
      <c r="O366" s="119" t="s">
        <v>397</v>
      </c>
      <c r="P366" s="12">
        <v>320</v>
      </c>
      <c r="Q366" s="194">
        <v>0</v>
      </c>
      <c r="R366" s="194">
        <v>0</v>
      </c>
      <c r="S366" s="194">
        <v>0</v>
      </c>
    </row>
    <row r="367" spans="1:19" ht="42" customHeight="1">
      <c r="A367" s="95"/>
      <c r="B367" s="94"/>
      <c r="C367" s="99"/>
      <c r="D367" s="97"/>
      <c r="E367" s="109"/>
      <c r="F367" s="109"/>
      <c r="G367" s="85"/>
      <c r="H367" s="10" t="s">
        <v>50</v>
      </c>
      <c r="I367" s="9">
        <v>27</v>
      </c>
      <c r="J367" s="6">
        <v>10</v>
      </c>
      <c r="K367" s="15">
        <v>3</v>
      </c>
      <c r="L367" s="91" t="s">
        <v>533</v>
      </c>
      <c r="M367" s="92" t="s">
        <v>343</v>
      </c>
      <c r="N367" s="92" t="s">
        <v>361</v>
      </c>
      <c r="O367" s="92" t="s">
        <v>49</v>
      </c>
      <c r="P367" s="9"/>
      <c r="Q367" s="194">
        <f>Q368</f>
        <v>1600</v>
      </c>
      <c r="R367" s="194">
        <f>R368</f>
        <v>1600</v>
      </c>
      <c r="S367" s="194">
        <f>S368</f>
        <v>1600</v>
      </c>
    </row>
    <row r="368" spans="1:19" ht="32.25" customHeight="1">
      <c r="A368" s="95"/>
      <c r="B368" s="94"/>
      <c r="C368" s="99"/>
      <c r="D368" s="97"/>
      <c r="E368" s="109"/>
      <c r="F368" s="109"/>
      <c r="G368" s="85"/>
      <c r="H368" s="10" t="s">
        <v>449</v>
      </c>
      <c r="I368" s="9">
        <v>27</v>
      </c>
      <c r="J368" s="6">
        <v>10</v>
      </c>
      <c r="K368" s="15">
        <v>3</v>
      </c>
      <c r="L368" s="91" t="s">
        <v>533</v>
      </c>
      <c r="M368" s="92" t="s">
        <v>343</v>
      </c>
      <c r="N368" s="92" t="s">
        <v>361</v>
      </c>
      <c r="O368" s="92" t="s">
        <v>49</v>
      </c>
      <c r="P368" s="9">
        <v>320</v>
      </c>
      <c r="Q368" s="194">
        <f>800+800</f>
        <v>1600</v>
      </c>
      <c r="R368" s="209">
        <f>800+800</f>
        <v>1600</v>
      </c>
      <c r="S368" s="209">
        <f>800+800</f>
        <v>1600</v>
      </c>
    </row>
    <row r="369" spans="1:19" ht="32.25" customHeight="1">
      <c r="A369" s="95"/>
      <c r="B369" s="94"/>
      <c r="C369" s="99"/>
      <c r="D369" s="97"/>
      <c r="E369" s="109"/>
      <c r="F369" s="109"/>
      <c r="G369" s="85"/>
      <c r="H369" s="10" t="s">
        <v>54</v>
      </c>
      <c r="I369" s="9">
        <v>27</v>
      </c>
      <c r="J369" s="6">
        <v>10</v>
      </c>
      <c r="K369" s="15">
        <v>3</v>
      </c>
      <c r="L369" s="91" t="s">
        <v>533</v>
      </c>
      <c r="M369" s="92" t="s">
        <v>343</v>
      </c>
      <c r="N369" s="92" t="s">
        <v>357</v>
      </c>
      <c r="O369" s="92" t="s">
        <v>388</v>
      </c>
      <c r="P369" s="9"/>
      <c r="Q369" s="194">
        <f>Q370+Q372</f>
        <v>360</v>
      </c>
      <c r="R369" s="194">
        <f>R370+R372</f>
        <v>360</v>
      </c>
      <c r="S369" s="194">
        <f>S370+S372</f>
        <v>360</v>
      </c>
    </row>
    <row r="370" spans="1:19" ht="27" customHeight="1">
      <c r="A370" s="95"/>
      <c r="B370" s="94"/>
      <c r="C370" s="99"/>
      <c r="D370" s="97"/>
      <c r="E370" s="109"/>
      <c r="F370" s="109"/>
      <c r="G370" s="85"/>
      <c r="H370" s="4" t="s">
        <v>68</v>
      </c>
      <c r="I370" s="5">
        <v>27</v>
      </c>
      <c r="J370" s="18">
        <v>10</v>
      </c>
      <c r="K370" s="15">
        <v>3</v>
      </c>
      <c r="L370" s="91" t="s">
        <v>533</v>
      </c>
      <c r="M370" s="92" t="s">
        <v>343</v>
      </c>
      <c r="N370" s="92" t="s">
        <v>357</v>
      </c>
      <c r="O370" s="92" t="s">
        <v>67</v>
      </c>
      <c r="P370" s="5"/>
      <c r="Q370" s="194">
        <f>Q371</f>
        <v>360</v>
      </c>
      <c r="R370" s="194">
        <f>R371</f>
        <v>360</v>
      </c>
      <c r="S370" s="194">
        <f>S371</f>
        <v>360</v>
      </c>
    </row>
    <row r="371" spans="1:19" ht="27" customHeight="1">
      <c r="A371" s="95"/>
      <c r="B371" s="94"/>
      <c r="C371" s="99"/>
      <c r="D371" s="97"/>
      <c r="E371" s="109"/>
      <c r="F371" s="109"/>
      <c r="G371" s="85"/>
      <c r="H371" s="4" t="s">
        <v>448</v>
      </c>
      <c r="I371" s="7">
        <v>27</v>
      </c>
      <c r="J371" s="18">
        <v>10</v>
      </c>
      <c r="K371" s="15">
        <v>3</v>
      </c>
      <c r="L371" s="91" t="s">
        <v>533</v>
      </c>
      <c r="M371" s="92" t="s">
        <v>343</v>
      </c>
      <c r="N371" s="92" t="s">
        <v>357</v>
      </c>
      <c r="O371" s="92" t="s">
        <v>67</v>
      </c>
      <c r="P371" s="5">
        <v>310</v>
      </c>
      <c r="Q371" s="194">
        <v>360</v>
      </c>
      <c r="R371" s="194">
        <v>360</v>
      </c>
      <c r="S371" s="194">
        <v>360</v>
      </c>
    </row>
    <row r="372" spans="1:19" ht="27" customHeight="1" hidden="1">
      <c r="A372" s="95"/>
      <c r="B372" s="94"/>
      <c r="C372" s="99"/>
      <c r="D372" s="97"/>
      <c r="E372" s="100"/>
      <c r="F372" s="100"/>
      <c r="G372" s="85"/>
      <c r="H372" s="4" t="s">
        <v>871</v>
      </c>
      <c r="I372" s="7">
        <v>27</v>
      </c>
      <c r="J372" s="18">
        <v>10</v>
      </c>
      <c r="K372" s="15">
        <v>3</v>
      </c>
      <c r="L372" s="117" t="s">
        <v>533</v>
      </c>
      <c r="M372" s="118" t="s">
        <v>343</v>
      </c>
      <c r="N372" s="118" t="s">
        <v>357</v>
      </c>
      <c r="O372" s="118" t="s">
        <v>870</v>
      </c>
      <c r="P372" s="5"/>
      <c r="Q372" s="196">
        <f>Q373</f>
        <v>0</v>
      </c>
      <c r="R372" s="196">
        <f>R373</f>
        <v>0</v>
      </c>
      <c r="S372" s="196">
        <f>S373</f>
        <v>0</v>
      </c>
    </row>
    <row r="373" spans="1:19" ht="27" customHeight="1" hidden="1">
      <c r="A373" s="95"/>
      <c r="B373" s="94"/>
      <c r="C373" s="99"/>
      <c r="D373" s="97"/>
      <c r="E373" s="100"/>
      <c r="F373" s="100"/>
      <c r="G373" s="85"/>
      <c r="H373" s="4" t="s">
        <v>872</v>
      </c>
      <c r="I373" s="7">
        <v>27</v>
      </c>
      <c r="J373" s="18">
        <v>10</v>
      </c>
      <c r="K373" s="15">
        <v>3</v>
      </c>
      <c r="L373" s="117" t="s">
        <v>533</v>
      </c>
      <c r="M373" s="118" t="s">
        <v>343</v>
      </c>
      <c r="N373" s="118" t="s">
        <v>357</v>
      </c>
      <c r="O373" s="118" t="s">
        <v>870</v>
      </c>
      <c r="P373" s="5">
        <v>330</v>
      </c>
      <c r="Q373" s="196">
        <v>0</v>
      </c>
      <c r="R373" s="196">
        <v>0</v>
      </c>
      <c r="S373" s="196">
        <v>0</v>
      </c>
    </row>
    <row r="374" spans="1:19" s="170" customFormat="1" ht="25.5" customHeight="1">
      <c r="A374" s="135"/>
      <c r="B374" s="136"/>
      <c r="C374" s="146"/>
      <c r="D374" s="143"/>
      <c r="E374" s="138"/>
      <c r="F374" s="138"/>
      <c r="G374" s="148">
        <v>622</v>
      </c>
      <c r="H374" s="142" t="s">
        <v>320</v>
      </c>
      <c r="I374" s="145">
        <v>27</v>
      </c>
      <c r="J374" s="149">
        <v>10</v>
      </c>
      <c r="K374" s="132">
        <v>6</v>
      </c>
      <c r="L374" s="176"/>
      <c r="M374" s="177"/>
      <c r="N374" s="177"/>
      <c r="O374" s="177"/>
      <c r="P374" s="139"/>
      <c r="Q374" s="197">
        <f>Q375+Q385</f>
        <v>1515</v>
      </c>
      <c r="R374" s="197">
        <f>R375+R385</f>
        <v>1530</v>
      </c>
      <c r="S374" s="197">
        <f>S375+S385</f>
        <v>1530</v>
      </c>
    </row>
    <row r="375" spans="1:19" s="170" customFormat="1" ht="32.25" customHeight="1">
      <c r="A375" s="135"/>
      <c r="B375" s="136"/>
      <c r="C375" s="146"/>
      <c r="D375" s="143"/>
      <c r="E375" s="138"/>
      <c r="F375" s="138"/>
      <c r="G375" s="129"/>
      <c r="H375" s="10" t="s">
        <v>51</v>
      </c>
      <c r="I375" s="5">
        <v>27</v>
      </c>
      <c r="J375" s="18">
        <v>10</v>
      </c>
      <c r="K375" s="15">
        <v>6</v>
      </c>
      <c r="L375" s="117" t="s">
        <v>533</v>
      </c>
      <c r="M375" s="118" t="s">
        <v>343</v>
      </c>
      <c r="N375" s="118" t="s">
        <v>353</v>
      </c>
      <c r="O375" s="118" t="s">
        <v>388</v>
      </c>
      <c r="P375" s="5"/>
      <c r="Q375" s="196">
        <f>Q376+Q380</f>
        <v>1470</v>
      </c>
      <c r="R375" s="196">
        <f>R376+R380</f>
        <v>1485</v>
      </c>
      <c r="S375" s="196">
        <f>S376+S380</f>
        <v>1485</v>
      </c>
    </row>
    <row r="376" spans="1:19" s="170" customFormat="1" ht="33.75" customHeight="1">
      <c r="A376" s="135"/>
      <c r="B376" s="136"/>
      <c r="C376" s="146"/>
      <c r="D376" s="143"/>
      <c r="E376" s="138"/>
      <c r="F376" s="138"/>
      <c r="G376" s="129"/>
      <c r="H376" s="10" t="s">
        <v>53</v>
      </c>
      <c r="I376" s="9">
        <v>27</v>
      </c>
      <c r="J376" s="6">
        <v>10</v>
      </c>
      <c r="K376" s="15">
        <v>6</v>
      </c>
      <c r="L376" s="117" t="s">
        <v>533</v>
      </c>
      <c r="M376" s="118" t="s">
        <v>343</v>
      </c>
      <c r="N376" s="118" t="s">
        <v>361</v>
      </c>
      <c r="O376" s="118" t="s">
        <v>388</v>
      </c>
      <c r="P376" s="5"/>
      <c r="Q376" s="196">
        <f>Q377</f>
        <v>1435</v>
      </c>
      <c r="R376" s="196">
        <f>R377</f>
        <v>1435</v>
      </c>
      <c r="S376" s="196">
        <f>S377</f>
        <v>1435</v>
      </c>
    </row>
    <row r="377" spans="1:19" ht="30.75" customHeight="1">
      <c r="A377" s="95"/>
      <c r="B377" s="94"/>
      <c r="C377" s="99"/>
      <c r="D377" s="97"/>
      <c r="E377" s="100"/>
      <c r="F377" s="100"/>
      <c r="G377" s="85"/>
      <c r="H377" s="10" t="s">
        <v>517</v>
      </c>
      <c r="I377" s="9">
        <v>27</v>
      </c>
      <c r="J377" s="15">
        <v>10</v>
      </c>
      <c r="K377" s="15">
        <v>6</v>
      </c>
      <c r="L377" s="91" t="s">
        <v>533</v>
      </c>
      <c r="M377" s="92" t="s">
        <v>343</v>
      </c>
      <c r="N377" s="92" t="s">
        <v>361</v>
      </c>
      <c r="O377" s="92" t="s">
        <v>516</v>
      </c>
      <c r="P377" s="5"/>
      <c r="Q377" s="196">
        <f>Q378+Q379</f>
        <v>1435</v>
      </c>
      <c r="R377" s="196">
        <f>R378+R379</f>
        <v>1435</v>
      </c>
      <c r="S377" s="196">
        <f>S378+S379</f>
        <v>1435</v>
      </c>
    </row>
    <row r="378" spans="1:19" ht="26.25" customHeight="1">
      <c r="A378" s="95"/>
      <c r="B378" s="94"/>
      <c r="C378" s="99"/>
      <c r="D378" s="97"/>
      <c r="E378" s="100"/>
      <c r="F378" s="100"/>
      <c r="G378" s="85"/>
      <c r="H378" s="10" t="s">
        <v>315</v>
      </c>
      <c r="I378" s="9">
        <v>27</v>
      </c>
      <c r="J378" s="15">
        <v>10</v>
      </c>
      <c r="K378" s="15">
        <v>6</v>
      </c>
      <c r="L378" s="91" t="s">
        <v>533</v>
      </c>
      <c r="M378" s="92" t="s">
        <v>343</v>
      </c>
      <c r="N378" s="92" t="s">
        <v>361</v>
      </c>
      <c r="O378" s="92" t="s">
        <v>516</v>
      </c>
      <c r="P378" s="5">
        <v>120</v>
      </c>
      <c r="Q378" s="196">
        <v>1395</v>
      </c>
      <c r="R378" s="209">
        <v>1395</v>
      </c>
      <c r="S378" s="209">
        <v>1395</v>
      </c>
    </row>
    <row r="379" spans="1:19" ht="26.25" customHeight="1">
      <c r="A379" s="95"/>
      <c r="B379" s="94"/>
      <c r="C379" s="99"/>
      <c r="D379" s="103"/>
      <c r="E379" s="100"/>
      <c r="F379" s="100"/>
      <c r="G379" s="85"/>
      <c r="H379" s="187" t="s">
        <v>444</v>
      </c>
      <c r="I379" s="9">
        <v>27</v>
      </c>
      <c r="J379" s="6">
        <v>10</v>
      </c>
      <c r="K379" s="15">
        <v>6</v>
      </c>
      <c r="L379" s="91" t="s">
        <v>533</v>
      </c>
      <c r="M379" s="92" t="s">
        <v>343</v>
      </c>
      <c r="N379" s="92" t="s">
        <v>361</v>
      </c>
      <c r="O379" s="92" t="s">
        <v>516</v>
      </c>
      <c r="P379" s="5">
        <v>240</v>
      </c>
      <c r="Q379" s="196">
        <v>40</v>
      </c>
      <c r="R379" s="209">
        <v>40</v>
      </c>
      <c r="S379" s="209">
        <v>40</v>
      </c>
    </row>
    <row r="380" spans="1:19" ht="33.75" customHeight="1">
      <c r="A380" s="95"/>
      <c r="B380" s="94"/>
      <c r="C380" s="99"/>
      <c r="D380" s="103"/>
      <c r="E380" s="100"/>
      <c r="F380" s="100"/>
      <c r="G380" s="85"/>
      <c r="H380" s="17" t="s">
        <v>54</v>
      </c>
      <c r="I380" s="9">
        <v>27</v>
      </c>
      <c r="J380" s="15">
        <v>10</v>
      </c>
      <c r="K380" s="15">
        <v>6</v>
      </c>
      <c r="L380" s="91" t="s">
        <v>533</v>
      </c>
      <c r="M380" s="92" t="s">
        <v>343</v>
      </c>
      <c r="N380" s="92" t="s">
        <v>357</v>
      </c>
      <c r="O380" s="92" t="s">
        <v>388</v>
      </c>
      <c r="P380" s="5"/>
      <c r="Q380" s="196">
        <f>Q381+Q383</f>
        <v>35</v>
      </c>
      <c r="R380" s="196">
        <f>R381+R383</f>
        <v>50</v>
      </c>
      <c r="S380" s="196">
        <f>S381+S383</f>
        <v>50</v>
      </c>
    </row>
    <row r="381" spans="1:19" ht="30.75" customHeight="1" hidden="1">
      <c r="A381" s="95"/>
      <c r="B381" s="94"/>
      <c r="C381" s="99"/>
      <c r="D381" s="97"/>
      <c r="E381" s="415">
        <v>5225700</v>
      </c>
      <c r="F381" s="415"/>
      <c r="G381" s="85">
        <v>612</v>
      </c>
      <c r="H381" s="397" t="s">
        <v>562</v>
      </c>
      <c r="I381" s="398">
        <v>27</v>
      </c>
      <c r="J381" s="351">
        <v>10</v>
      </c>
      <c r="K381" s="351">
        <v>6</v>
      </c>
      <c r="L381" s="352" t="s">
        <v>533</v>
      </c>
      <c r="M381" s="353" t="s">
        <v>343</v>
      </c>
      <c r="N381" s="353" t="s">
        <v>357</v>
      </c>
      <c r="O381" s="353" t="s">
        <v>561</v>
      </c>
      <c r="P381" s="376"/>
      <c r="Q381" s="354">
        <f>Q382</f>
        <v>0</v>
      </c>
      <c r="R381" s="354">
        <f>R382</f>
        <v>0</v>
      </c>
      <c r="S381" s="354">
        <f>S382</f>
        <v>0</v>
      </c>
    </row>
    <row r="382" spans="1:19" ht="21.75" customHeight="1" hidden="1">
      <c r="A382" s="95"/>
      <c r="B382" s="94"/>
      <c r="C382" s="99"/>
      <c r="D382" s="97"/>
      <c r="E382" s="100"/>
      <c r="F382" s="100"/>
      <c r="G382" s="85"/>
      <c r="H382" s="399" t="s">
        <v>306</v>
      </c>
      <c r="I382" s="398">
        <v>27</v>
      </c>
      <c r="J382" s="351">
        <v>10</v>
      </c>
      <c r="K382" s="351">
        <v>6</v>
      </c>
      <c r="L382" s="352" t="s">
        <v>533</v>
      </c>
      <c r="M382" s="353" t="s">
        <v>343</v>
      </c>
      <c r="N382" s="353" t="s">
        <v>357</v>
      </c>
      <c r="O382" s="353" t="s">
        <v>561</v>
      </c>
      <c r="P382" s="398">
        <v>630</v>
      </c>
      <c r="Q382" s="400">
        <v>0</v>
      </c>
      <c r="R382" s="400">
        <v>0</v>
      </c>
      <c r="S382" s="400">
        <v>0</v>
      </c>
    </row>
    <row r="383" spans="1:19" ht="21.75" customHeight="1">
      <c r="A383" s="95"/>
      <c r="B383" s="94"/>
      <c r="C383" s="99"/>
      <c r="D383" s="103"/>
      <c r="E383" s="100"/>
      <c r="F383" s="100"/>
      <c r="G383" s="85"/>
      <c r="H383" s="4" t="s">
        <v>596</v>
      </c>
      <c r="I383" s="9">
        <v>27</v>
      </c>
      <c r="J383" s="15">
        <v>10</v>
      </c>
      <c r="K383" s="15">
        <v>6</v>
      </c>
      <c r="L383" s="91" t="s">
        <v>533</v>
      </c>
      <c r="M383" s="92" t="s">
        <v>343</v>
      </c>
      <c r="N383" s="92" t="s">
        <v>357</v>
      </c>
      <c r="O383" s="92" t="s">
        <v>57</v>
      </c>
      <c r="P383" s="5"/>
      <c r="Q383" s="196">
        <f>Q384</f>
        <v>35</v>
      </c>
      <c r="R383" s="196">
        <f>R384</f>
        <v>50</v>
      </c>
      <c r="S383" s="196">
        <f>S384</f>
        <v>50</v>
      </c>
    </row>
    <row r="384" spans="1:19" ht="21.75" customHeight="1">
      <c r="A384" s="95"/>
      <c r="B384" s="94"/>
      <c r="C384" s="99"/>
      <c r="D384" s="103"/>
      <c r="E384" s="100"/>
      <c r="F384" s="100"/>
      <c r="G384" s="85"/>
      <c r="H384" s="187" t="s">
        <v>444</v>
      </c>
      <c r="I384" s="22">
        <v>27</v>
      </c>
      <c r="J384" s="321">
        <v>10</v>
      </c>
      <c r="K384" s="15">
        <v>6</v>
      </c>
      <c r="L384" s="91" t="s">
        <v>533</v>
      </c>
      <c r="M384" s="92" t="s">
        <v>343</v>
      </c>
      <c r="N384" s="92" t="s">
        <v>357</v>
      </c>
      <c r="O384" s="92" t="s">
        <v>57</v>
      </c>
      <c r="P384" s="5">
        <v>240</v>
      </c>
      <c r="Q384" s="196">
        <f>50-15</f>
        <v>35</v>
      </c>
      <c r="R384" s="196">
        <v>50</v>
      </c>
      <c r="S384" s="196">
        <v>50</v>
      </c>
    </row>
    <row r="385" spans="1:19" ht="32.25" customHeight="1">
      <c r="A385" s="95"/>
      <c r="B385" s="94"/>
      <c r="C385" s="99"/>
      <c r="D385" s="103"/>
      <c r="E385" s="100"/>
      <c r="F385" s="100"/>
      <c r="G385" s="85"/>
      <c r="H385" s="17" t="s">
        <v>913</v>
      </c>
      <c r="I385" s="22">
        <v>27</v>
      </c>
      <c r="J385" s="321">
        <v>10</v>
      </c>
      <c r="K385" s="15">
        <v>6</v>
      </c>
      <c r="L385" s="91" t="s">
        <v>909</v>
      </c>
      <c r="M385" s="92" t="s">
        <v>343</v>
      </c>
      <c r="N385" s="92" t="s">
        <v>353</v>
      </c>
      <c r="O385" s="92" t="s">
        <v>388</v>
      </c>
      <c r="P385" s="5"/>
      <c r="Q385" s="196">
        <f>Q386</f>
        <v>45</v>
      </c>
      <c r="R385" s="196">
        <f aca="true" t="shared" si="46" ref="R385:S387">R386</f>
        <v>45</v>
      </c>
      <c r="S385" s="196">
        <f t="shared" si="46"/>
        <v>45</v>
      </c>
    </row>
    <row r="386" spans="1:19" ht="33.75" customHeight="1">
      <c r="A386" s="95"/>
      <c r="B386" s="94"/>
      <c r="C386" s="99"/>
      <c r="D386" s="103"/>
      <c r="E386" s="100"/>
      <c r="F386" s="100"/>
      <c r="G386" s="85"/>
      <c r="H386" s="17" t="s">
        <v>912</v>
      </c>
      <c r="I386" s="22">
        <v>27</v>
      </c>
      <c r="J386" s="321">
        <v>10</v>
      </c>
      <c r="K386" s="15">
        <v>6</v>
      </c>
      <c r="L386" s="91" t="s">
        <v>909</v>
      </c>
      <c r="M386" s="92" t="s">
        <v>343</v>
      </c>
      <c r="N386" s="92" t="s">
        <v>344</v>
      </c>
      <c r="O386" s="92" t="s">
        <v>388</v>
      </c>
      <c r="P386" s="5"/>
      <c r="Q386" s="196">
        <f>Q387</f>
        <v>45</v>
      </c>
      <c r="R386" s="196">
        <f t="shared" si="46"/>
        <v>45</v>
      </c>
      <c r="S386" s="196">
        <f t="shared" si="46"/>
        <v>45</v>
      </c>
    </row>
    <row r="387" spans="1:19" ht="21.75" customHeight="1">
      <c r="A387" s="95"/>
      <c r="B387" s="94"/>
      <c r="C387" s="99"/>
      <c r="D387" s="103"/>
      <c r="E387" s="100"/>
      <c r="F387" s="100"/>
      <c r="G387" s="85"/>
      <c r="H387" s="17" t="s">
        <v>911</v>
      </c>
      <c r="I387" s="5">
        <v>27</v>
      </c>
      <c r="J387" s="6">
        <v>10</v>
      </c>
      <c r="K387" s="15">
        <v>6</v>
      </c>
      <c r="L387" s="91" t="s">
        <v>909</v>
      </c>
      <c r="M387" s="92" t="s">
        <v>343</v>
      </c>
      <c r="N387" s="92" t="s">
        <v>344</v>
      </c>
      <c r="O387" s="92" t="s">
        <v>910</v>
      </c>
      <c r="P387" s="5"/>
      <c r="Q387" s="196">
        <f>Q388</f>
        <v>45</v>
      </c>
      <c r="R387" s="196">
        <f t="shared" si="46"/>
        <v>45</v>
      </c>
      <c r="S387" s="196">
        <f t="shared" si="46"/>
        <v>45</v>
      </c>
    </row>
    <row r="388" spans="1:19" ht="21.75" customHeight="1">
      <c r="A388" s="95"/>
      <c r="B388" s="94"/>
      <c r="C388" s="99"/>
      <c r="D388" s="103"/>
      <c r="E388" s="100"/>
      <c r="F388" s="100"/>
      <c r="G388" s="85"/>
      <c r="H388" s="4" t="s">
        <v>306</v>
      </c>
      <c r="I388" s="5">
        <v>27</v>
      </c>
      <c r="J388" s="6">
        <v>10</v>
      </c>
      <c r="K388" s="15">
        <v>6</v>
      </c>
      <c r="L388" s="91" t="s">
        <v>909</v>
      </c>
      <c r="M388" s="92" t="s">
        <v>343</v>
      </c>
      <c r="N388" s="92" t="s">
        <v>344</v>
      </c>
      <c r="O388" s="92" t="s">
        <v>910</v>
      </c>
      <c r="P388" s="5">
        <v>630</v>
      </c>
      <c r="Q388" s="196">
        <v>45</v>
      </c>
      <c r="R388" s="196">
        <v>45</v>
      </c>
      <c r="S388" s="196">
        <v>45</v>
      </c>
    </row>
    <row r="389" spans="1:19" s="170" customFormat="1" ht="18.75" customHeight="1">
      <c r="A389" s="135"/>
      <c r="B389" s="136"/>
      <c r="C389" s="146"/>
      <c r="D389" s="137"/>
      <c r="E389" s="138"/>
      <c r="F389" s="138"/>
      <c r="G389" s="148">
        <v>612</v>
      </c>
      <c r="H389" s="142" t="s">
        <v>319</v>
      </c>
      <c r="I389" s="145">
        <v>27</v>
      </c>
      <c r="J389" s="149">
        <v>11</v>
      </c>
      <c r="K389" s="132"/>
      <c r="L389" s="133"/>
      <c r="M389" s="134"/>
      <c r="N389" s="134"/>
      <c r="O389" s="134"/>
      <c r="P389" s="139"/>
      <c r="Q389" s="197">
        <f>Q390</f>
        <v>15788.599999999999</v>
      </c>
      <c r="R389" s="197">
        <f>R390</f>
        <v>11918.3</v>
      </c>
      <c r="S389" s="197">
        <f>S390</f>
        <v>11918.3</v>
      </c>
    </row>
    <row r="390" spans="1:19" s="170" customFormat="1" ht="19.5" customHeight="1">
      <c r="A390" s="135"/>
      <c r="B390" s="136"/>
      <c r="C390" s="135"/>
      <c r="D390" s="416">
        <v>5250000</v>
      </c>
      <c r="E390" s="417"/>
      <c r="F390" s="417"/>
      <c r="G390" s="129">
        <v>530</v>
      </c>
      <c r="H390" s="130" t="s">
        <v>124</v>
      </c>
      <c r="I390" s="131">
        <v>27</v>
      </c>
      <c r="J390" s="132">
        <v>11</v>
      </c>
      <c r="K390" s="132">
        <v>1</v>
      </c>
      <c r="L390" s="133"/>
      <c r="M390" s="134"/>
      <c r="N390" s="134"/>
      <c r="O390" s="134"/>
      <c r="P390" s="131"/>
      <c r="Q390" s="283">
        <f>Q395+Q391+Q413</f>
        <v>15788.599999999999</v>
      </c>
      <c r="R390" s="283">
        <f>R395+R391</f>
        <v>11918.3</v>
      </c>
      <c r="S390" s="283">
        <f>S395+S391</f>
        <v>11918.3</v>
      </c>
    </row>
    <row r="391" spans="1:19" s="170" customFormat="1" ht="34.5" customHeight="1" hidden="1">
      <c r="A391" s="135"/>
      <c r="B391" s="136"/>
      <c r="C391" s="135"/>
      <c r="D391" s="143"/>
      <c r="E391" s="318"/>
      <c r="F391" s="318"/>
      <c r="G391" s="129"/>
      <c r="H391" s="10" t="s">
        <v>431</v>
      </c>
      <c r="I391" s="9">
        <v>27</v>
      </c>
      <c r="J391" s="15">
        <v>11</v>
      </c>
      <c r="K391" s="15">
        <v>1</v>
      </c>
      <c r="L391" s="91" t="s">
        <v>432</v>
      </c>
      <c r="M391" s="92" t="s">
        <v>343</v>
      </c>
      <c r="N391" s="92" t="s">
        <v>353</v>
      </c>
      <c r="O391" s="92" t="s">
        <v>388</v>
      </c>
      <c r="P391" s="9"/>
      <c r="Q391" s="194">
        <f>Q392</f>
        <v>0</v>
      </c>
      <c r="R391" s="194">
        <f aca="true" t="shared" si="47" ref="R391:S393">R392</f>
        <v>0</v>
      </c>
      <c r="S391" s="194">
        <f t="shared" si="47"/>
        <v>0</v>
      </c>
    </row>
    <row r="392" spans="1:19" s="170" customFormat="1" ht="39" customHeight="1" hidden="1">
      <c r="A392" s="135"/>
      <c r="B392" s="136"/>
      <c r="C392" s="135"/>
      <c r="D392" s="143"/>
      <c r="E392" s="318"/>
      <c r="F392" s="318"/>
      <c r="G392" s="129"/>
      <c r="H392" s="10" t="s">
        <v>430</v>
      </c>
      <c r="I392" s="9">
        <v>27</v>
      </c>
      <c r="J392" s="15">
        <v>11</v>
      </c>
      <c r="K392" s="15">
        <v>1</v>
      </c>
      <c r="L392" s="91" t="s">
        <v>432</v>
      </c>
      <c r="M392" s="92" t="s">
        <v>343</v>
      </c>
      <c r="N392" s="92" t="s">
        <v>357</v>
      </c>
      <c r="O392" s="92" t="s">
        <v>388</v>
      </c>
      <c r="P392" s="9"/>
      <c r="Q392" s="194">
        <f>Q393</f>
        <v>0</v>
      </c>
      <c r="R392" s="194">
        <f t="shared" si="47"/>
        <v>0</v>
      </c>
      <c r="S392" s="194">
        <f t="shared" si="47"/>
        <v>0</v>
      </c>
    </row>
    <row r="393" spans="1:19" s="170" customFormat="1" ht="19.5" customHeight="1" hidden="1">
      <c r="A393" s="135"/>
      <c r="B393" s="136"/>
      <c r="C393" s="135"/>
      <c r="D393" s="143"/>
      <c r="E393" s="318"/>
      <c r="F393" s="318"/>
      <c r="G393" s="129"/>
      <c r="H393" s="10" t="s">
        <v>72</v>
      </c>
      <c r="I393" s="9">
        <v>27</v>
      </c>
      <c r="J393" s="15">
        <v>11</v>
      </c>
      <c r="K393" s="15">
        <v>1</v>
      </c>
      <c r="L393" s="91" t="s">
        <v>432</v>
      </c>
      <c r="M393" s="92" t="s">
        <v>343</v>
      </c>
      <c r="N393" s="92" t="s">
        <v>357</v>
      </c>
      <c r="O393" s="92" t="s">
        <v>71</v>
      </c>
      <c r="P393" s="9"/>
      <c r="Q393" s="194">
        <f>Q394</f>
        <v>0</v>
      </c>
      <c r="R393" s="194">
        <f t="shared" si="47"/>
        <v>0</v>
      </c>
      <c r="S393" s="194">
        <f t="shared" si="47"/>
        <v>0</v>
      </c>
    </row>
    <row r="394" spans="1:19" s="170" customFormat="1" ht="19.5" customHeight="1" hidden="1">
      <c r="A394" s="135"/>
      <c r="B394" s="136"/>
      <c r="C394" s="135"/>
      <c r="D394" s="143"/>
      <c r="E394" s="318"/>
      <c r="F394" s="318"/>
      <c r="G394" s="129"/>
      <c r="H394" s="10" t="s">
        <v>446</v>
      </c>
      <c r="I394" s="9">
        <v>27</v>
      </c>
      <c r="J394" s="15">
        <v>11</v>
      </c>
      <c r="K394" s="15">
        <v>1</v>
      </c>
      <c r="L394" s="91" t="s">
        <v>432</v>
      </c>
      <c r="M394" s="92" t="s">
        <v>343</v>
      </c>
      <c r="N394" s="92" t="s">
        <v>357</v>
      </c>
      <c r="O394" s="92" t="s">
        <v>71</v>
      </c>
      <c r="P394" s="9">
        <v>610</v>
      </c>
      <c r="Q394" s="194">
        <v>0</v>
      </c>
      <c r="R394" s="194">
        <v>0</v>
      </c>
      <c r="S394" s="194">
        <v>0</v>
      </c>
    </row>
    <row r="395" spans="1:19" ht="34.5" customHeight="1">
      <c r="A395" s="95"/>
      <c r="B395" s="94"/>
      <c r="C395" s="99"/>
      <c r="D395" s="97"/>
      <c r="E395" s="109"/>
      <c r="F395" s="109"/>
      <c r="G395" s="101"/>
      <c r="H395" s="4" t="s">
        <v>426</v>
      </c>
      <c r="I395" s="5">
        <v>27</v>
      </c>
      <c r="J395" s="6">
        <v>11</v>
      </c>
      <c r="K395" s="15">
        <v>1</v>
      </c>
      <c r="L395" s="91" t="s">
        <v>427</v>
      </c>
      <c r="M395" s="92" t="s">
        <v>343</v>
      </c>
      <c r="N395" s="92" t="s">
        <v>353</v>
      </c>
      <c r="O395" s="92" t="s">
        <v>388</v>
      </c>
      <c r="P395" s="5"/>
      <c r="Q395" s="194">
        <f>Q399+Q396+Q404</f>
        <v>15778.599999999999</v>
      </c>
      <c r="R395" s="194">
        <f>R399+R396+R404</f>
        <v>11918.3</v>
      </c>
      <c r="S395" s="194">
        <f>S399+S396+S404</f>
        <v>11918.3</v>
      </c>
    </row>
    <row r="396" spans="1:19" ht="34.5" customHeight="1">
      <c r="A396" s="95"/>
      <c r="B396" s="94"/>
      <c r="C396" s="99"/>
      <c r="D396" s="97"/>
      <c r="E396" s="109"/>
      <c r="F396" s="109"/>
      <c r="G396" s="85"/>
      <c r="H396" s="10" t="s">
        <v>589</v>
      </c>
      <c r="I396" s="9">
        <v>27</v>
      </c>
      <c r="J396" s="15">
        <v>11</v>
      </c>
      <c r="K396" s="15">
        <v>1</v>
      </c>
      <c r="L396" s="117" t="s">
        <v>427</v>
      </c>
      <c r="M396" s="118" t="s">
        <v>343</v>
      </c>
      <c r="N396" s="118" t="s">
        <v>344</v>
      </c>
      <c r="O396" s="118" t="s">
        <v>388</v>
      </c>
      <c r="P396" s="9"/>
      <c r="Q396" s="194">
        <f aca="true" t="shared" si="48" ref="Q396:S397">Q397</f>
        <v>100</v>
      </c>
      <c r="R396" s="194">
        <f t="shared" si="48"/>
        <v>100</v>
      </c>
      <c r="S396" s="194">
        <f t="shared" si="48"/>
        <v>100</v>
      </c>
    </row>
    <row r="397" spans="1:19" ht="26.25" customHeight="1">
      <c r="A397" s="95"/>
      <c r="B397" s="94"/>
      <c r="C397" s="99"/>
      <c r="D397" s="97"/>
      <c r="E397" s="109"/>
      <c r="F397" s="109"/>
      <c r="G397" s="85"/>
      <c r="H397" s="10" t="s">
        <v>72</v>
      </c>
      <c r="I397" s="9">
        <v>27</v>
      </c>
      <c r="J397" s="15">
        <v>11</v>
      </c>
      <c r="K397" s="15">
        <v>1</v>
      </c>
      <c r="L397" s="117" t="s">
        <v>427</v>
      </c>
      <c r="M397" s="118" t="s">
        <v>343</v>
      </c>
      <c r="N397" s="118" t="s">
        <v>344</v>
      </c>
      <c r="O397" s="118" t="s">
        <v>71</v>
      </c>
      <c r="P397" s="9"/>
      <c r="Q397" s="194">
        <f t="shared" si="48"/>
        <v>100</v>
      </c>
      <c r="R397" s="194">
        <f t="shared" si="48"/>
        <v>100</v>
      </c>
      <c r="S397" s="194">
        <f t="shared" si="48"/>
        <v>100</v>
      </c>
    </row>
    <row r="398" spans="1:19" ht="27.75" customHeight="1">
      <c r="A398" s="95"/>
      <c r="B398" s="94"/>
      <c r="C398" s="99"/>
      <c r="D398" s="97"/>
      <c r="E398" s="109"/>
      <c r="F398" s="109"/>
      <c r="G398" s="85"/>
      <c r="H398" s="10" t="s">
        <v>446</v>
      </c>
      <c r="I398" s="9">
        <v>27</v>
      </c>
      <c r="J398" s="15">
        <v>11</v>
      </c>
      <c r="K398" s="15">
        <v>1</v>
      </c>
      <c r="L398" s="117" t="s">
        <v>427</v>
      </c>
      <c r="M398" s="118" t="s">
        <v>343</v>
      </c>
      <c r="N398" s="118" t="s">
        <v>344</v>
      </c>
      <c r="O398" s="118" t="s">
        <v>71</v>
      </c>
      <c r="P398" s="9">
        <v>610</v>
      </c>
      <c r="Q398" s="194">
        <v>100</v>
      </c>
      <c r="R398" s="194">
        <v>100</v>
      </c>
      <c r="S398" s="194">
        <v>100</v>
      </c>
    </row>
    <row r="399" spans="1:19" ht="24.75" customHeight="1">
      <c r="A399" s="95"/>
      <c r="B399" s="94"/>
      <c r="C399" s="99"/>
      <c r="D399" s="97"/>
      <c r="E399" s="109"/>
      <c r="F399" s="109"/>
      <c r="G399" s="85"/>
      <c r="H399" s="10" t="s">
        <v>73</v>
      </c>
      <c r="I399" s="9">
        <v>27</v>
      </c>
      <c r="J399" s="15">
        <v>11</v>
      </c>
      <c r="K399" s="15">
        <v>1</v>
      </c>
      <c r="L399" s="117" t="s">
        <v>427</v>
      </c>
      <c r="M399" s="118" t="s">
        <v>343</v>
      </c>
      <c r="N399" s="118" t="s">
        <v>361</v>
      </c>
      <c r="O399" s="118" t="s">
        <v>388</v>
      </c>
      <c r="P399" s="9"/>
      <c r="Q399" s="194">
        <f>Q400+Q402</f>
        <v>11052.8</v>
      </c>
      <c r="R399" s="194">
        <f>R400+R402</f>
        <v>11818.3</v>
      </c>
      <c r="S399" s="194">
        <f>S400+S402</f>
        <v>11818.3</v>
      </c>
    </row>
    <row r="400" spans="1:19" ht="22.5" customHeight="1">
      <c r="A400" s="95"/>
      <c r="B400" s="94"/>
      <c r="C400" s="99"/>
      <c r="D400" s="97"/>
      <c r="E400" s="109"/>
      <c r="F400" s="109"/>
      <c r="G400" s="85"/>
      <c r="H400" s="10" t="s">
        <v>72</v>
      </c>
      <c r="I400" s="9">
        <v>27</v>
      </c>
      <c r="J400" s="15">
        <v>11</v>
      </c>
      <c r="K400" s="15">
        <v>1</v>
      </c>
      <c r="L400" s="117" t="s">
        <v>427</v>
      </c>
      <c r="M400" s="118" t="s">
        <v>343</v>
      </c>
      <c r="N400" s="118" t="s">
        <v>361</v>
      </c>
      <c r="O400" s="118" t="s">
        <v>71</v>
      </c>
      <c r="P400" s="9"/>
      <c r="Q400" s="194">
        <f>Q401</f>
        <v>9049</v>
      </c>
      <c r="R400" s="194">
        <f>R401</f>
        <v>9814.5</v>
      </c>
      <c r="S400" s="194">
        <f>S401</f>
        <v>9814.5</v>
      </c>
    </row>
    <row r="401" spans="1:19" ht="22.5" customHeight="1">
      <c r="A401" s="95"/>
      <c r="B401" s="94"/>
      <c r="C401" s="99"/>
      <c r="D401" s="97"/>
      <c r="E401" s="109"/>
      <c r="F401" s="109"/>
      <c r="G401" s="85"/>
      <c r="H401" s="10" t="s">
        <v>446</v>
      </c>
      <c r="I401" s="9">
        <v>27</v>
      </c>
      <c r="J401" s="15">
        <v>11</v>
      </c>
      <c r="K401" s="15">
        <v>1</v>
      </c>
      <c r="L401" s="117" t="s">
        <v>427</v>
      </c>
      <c r="M401" s="118" t="s">
        <v>343</v>
      </c>
      <c r="N401" s="118" t="s">
        <v>361</v>
      </c>
      <c r="O401" s="118" t="s">
        <v>71</v>
      </c>
      <c r="P401" s="9">
        <v>610</v>
      </c>
      <c r="Q401" s="194">
        <f>9814.5-765.5</f>
        <v>9049</v>
      </c>
      <c r="R401" s="194">
        <v>9814.5</v>
      </c>
      <c r="S401" s="194">
        <v>9814.5</v>
      </c>
    </row>
    <row r="402" spans="1:19" ht="37.5" customHeight="1">
      <c r="A402" s="95"/>
      <c r="B402" s="94"/>
      <c r="C402" s="99"/>
      <c r="D402" s="97"/>
      <c r="E402" s="109"/>
      <c r="F402" s="109"/>
      <c r="G402" s="85"/>
      <c r="H402" s="10" t="s">
        <v>569</v>
      </c>
      <c r="I402" s="9">
        <v>27</v>
      </c>
      <c r="J402" s="15">
        <v>11</v>
      </c>
      <c r="K402" s="15">
        <v>1</v>
      </c>
      <c r="L402" s="117" t="s">
        <v>427</v>
      </c>
      <c r="M402" s="118" t="s">
        <v>343</v>
      </c>
      <c r="N402" s="118" t="s">
        <v>361</v>
      </c>
      <c r="O402" s="118" t="s">
        <v>568</v>
      </c>
      <c r="P402" s="9"/>
      <c r="Q402" s="194">
        <f>Q403</f>
        <v>2003.8</v>
      </c>
      <c r="R402" s="194">
        <f>R403</f>
        <v>2003.8</v>
      </c>
      <c r="S402" s="194">
        <f>S403</f>
        <v>2003.8</v>
      </c>
    </row>
    <row r="403" spans="1:19" ht="27" customHeight="1">
      <c r="A403" s="95"/>
      <c r="B403" s="94"/>
      <c r="C403" s="99"/>
      <c r="D403" s="97"/>
      <c r="E403" s="109"/>
      <c r="F403" s="109"/>
      <c r="G403" s="85"/>
      <c r="H403" s="10" t="s">
        <v>446</v>
      </c>
      <c r="I403" s="9">
        <v>27</v>
      </c>
      <c r="J403" s="15">
        <v>11</v>
      </c>
      <c r="K403" s="15">
        <v>1</v>
      </c>
      <c r="L403" s="117" t="s">
        <v>427</v>
      </c>
      <c r="M403" s="118" t="s">
        <v>343</v>
      </c>
      <c r="N403" s="118" t="s">
        <v>361</v>
      </c>
      <c r="O403" s="118" t="s">
        <v>568</v>
      </c>
      <c r="P403" s="9">
        <v>610</v>
      </c>
      <c r="Q403" s="194">
        <v>2003.8</v>
      </c>
      <c r="R403" s="194">
        <v>2003.8</v>
      </c>
      <c r="S403" s="194">
        <v>2003.8</v>
      </c>
    </row>
    <row r="404" spans="1:19" ht="36" customHeight="1">
      <c r="A404" s="95"/>
      <c r="B404" s="94"/>
      <c r="C404" s="99"/>
      <c r="D404" s="97"/>
      <c r="E404" s="109"/>
      <c r="F404" s="109"/>
      <c r="G404" s="85"/>
      <c r="H404" s="10" t="s">
        <v>759</v>
      </c>
      <c r="I404" s="9">
        <v>27</v>
      </c>
      <c r="J404" s="15">
        <v>11</v>
      </c>
      <c r="K404" s="15">
        <v>1</v>
      </c>
      <c r="L404" s="117" t="s">
        <v>427</v>
      </c>
      <c r="M404" s="118" t="s">
        <v>343</v>
      </c>
      <c r="N404" s="118" t="s">
        <v>362</v>
      </c>
      <c r="O404" s="118" t="s">
        <v>388</v>
      </c>
      <c r="P404" s="9"/>
      <c r="Q404" s="194">
        <f>Q407+Q411+Q405+Q409</f>
        <v>4625.8</v>
      </c>
      <c r="R404" s="194">
        <f>R407+R411+R405</f>
        <v>0</v>
      </c>
      <c r="S404" s="194">
        <f>S407+S411+S405</f>
        <v>0</v>
      </c>
    </row>
    <row r="405" spans="1:19" ht="36" customHeight="1">
      <c r="A405" s="95"/>
      <c r="B405" s="94"/>
      <c r="C405" s="99"/>
      <c r="D405" s="97"/>
      <c r="E405" s="109"/>
      <c r="F405" s="109"/>
      <c r="G405" s="85"/>
      <c r="H405" s="10" t="s">
        <v>784</v>
      </c>
      <c r="I405" s="9">
        <v>27</v>
      </c>
      <c r="J405" s="15">
        <v>11</v>
      </c>
      <c r="K405" s="15">
        <v>1</v>
      </c>
      <c r="L405" s="117" t="s">
        <v>427</v>
      </c>
      <c r="M405" s="118" t="s">
        <v>343</v>
      </c>
      <c r="N405" s="118" t="s">
        <v>362</v>
      </c>
      <c r="O405" s="118" t="s">
        <v>783</v>
      </c>
      <c r="P405" s="9"/>
      <c r="Q405" s="194">
        <f>Q406</f>
        <v>100</v>
      </c>
      <c r="R405" s="194">
        <f>R406</f>
        <v>0</v>
      </c>
      <c r="S405" s="194">
        <f>S406</f>
        <v>0</v>
      </c>
    </row>
    <row r="406" spans="1:19" ht="27.75" customHeight="1">
      <c r="A406" s="95"/>
      <c r="B406" s="94"/>
      <c r="C406" s="99"/>
      <c r="D406" s="97"/>
      <c r="E406" s="109"/>
      <c r="F406" s="109"/>
      <c r="G406" s="85"/>
      <c r="H406" s="10" t="s">
        <v>446</v>
      </c>
      <c r="I406" s="9">
        <v>27</v>
      </c>
      <c r="J406" s="15">
        <v>11</v>
      </c>
      <c r="K406" s="15">
        <v>1</v>
      </c>
      <c r="L406" s="117" t="s">
        <v>427</v>
      </c>
      <c r="M406" s="118" t="s">
        <v>343</v>
      </c>
      <c r="N406" s="118" t="s">
        <v>362</v>
      </c>
      <c r="O406" s="118" t="s">
        <v>783</v>
      </c>
      <c r="P406" s="9">
        <v>610</v>
      </c>
      <c r="Q406" s="194">
        <v>100</v>
      </c>
      <c r="R406" s="194">
        <v>0</v>
      </c>
      <c r="S406" s="194">
        <v>0</v>
      </c>
    </row>
    <row r="407" spans="1:19" ht="33.75" customHeight="1">
      <c r="A407" s="95"/>
      <c r="B407" s="94"/>
      <c r="C407" s="99"/>
      <c r="D407" s="97"/>
      <c r="E407" s="109"/>
      <c r="F407" s="109"/>
      <c r="G407" s="85"/>
      <c r="H407" s="10" t="s">
        <v>594</v>
      </c>
      <c r="I407" s="9">
        <v>27</v>
      </c>
      <c r="J407" s="15">
        <v>11</v>
      </c>
      <c r="K407" s="15">
        <v>1</v>
      </c>
      <c r="L407" s="117" t="s">
        <v>427</v>
      </c>
      <c r="M407" s="118" t="s">
        <v>343</v>
      </c>
      <c r="N407" s="118" t="s">
        <v>362</v>
      </c>
      <c r="O407" s="118" t="s">
        <v>409</v>
      </c>
      <c r="P407" s="9"/>
      <c r="Q407" s="194">
        <f>Q408</f>
        <v>333.3</v>
      </c>
      <c r="R407" s="194">
        <f>R408</f>
        <v>0</v>
      </c>
      <c r="S407" s="194">
        <f>S408</f>
        <v>0</v>
      </c>
    </row>
    <row r="408" spans="1:19" ht="27" customHeight="1">
      <c r="A408" s="95"/>
      <c r="B408" s="94"/>
      <c r="C408" s="99"/>
      <c r="D408" s="97"/>
      <c r="E408" s="109"/>
      <c r="F408" s="109"/>
      <c r="G408" s="85"/>
      <c r="H408" s="10" t="s">
        <v>446</v>
      </c>
      <c r="I408" s="9">
        <v>27</v>
      </c>
      <c r="J408" s="15">
        <v>11</v>
      </c>
      <c r="K408" s="15">
        <v>1</v>
      </c>
      <c r="L408" s="117" t="s">
        <v>427</v>
      </c>
      <c r="M408" s="118" t="s">
        <v>343</v>
      </c>
      <c r="N408" s="118" t="s">
        <v>362</v>
      </c>
      <c r="O408" s="118" t="s">
        <v>409</v>
      </c>
      <c r="P408" s="9">
        <v>610</v>
      </c>
      <c r="Q408" s="194">
        <v>333.3</v>
      </c>
      <c r="R408" s="194">
        <v>0</v>
      </c>
      <c r="S408" s="194">
        <v>0</v>
      </c>
    </row>
    <row r="409" spans="1:19" ht="46.5" customHeight="1">
      <c r="A409" s="95"/>
      <c r="B409" s="94"/>
      <c r="C409" s="99"/>
      <c r="D409" s="97"/>
      <c r="E409" s="109"/>
      <c r="F409" s="109"/>
      <c r="G409" s="85"/>
      <c r="H409" s="10" t="s">
        <v>809</v>
      </c>
      <c r="I409" s="9">
        <v>27</v>
      </c>
      <c r="J409" s="15">
        <v>11</v>
      </c>
      <c r="K409" s="15">
        <v>1</v>
      </c>
      <c r="L409" s="117" t="s">
        <v>427</v>
      </c>
      <c r="M409" s="118" t="s">
        <v>343</v>
      </c>
      <c r="N409" s="118" t="s">
        <v>362</v>
      </c>
      <c r="O409" s="118" t="s">
        <v>808</v>
      </c>
      <c r="P409" s="9"/>
      <c r="Q409" s="194">
        <f>Q410</f>
        <v>765.5</v>
      </c>
      <c r="R409" s="194">
        <f>R410</f>
        <v>0</v>
      </c>
      <c r="S409" s="194">
        <f>S410</f>
        <v>0</v>
      </c>
    </row>
    <row r="410" spans="1:19" ht="27" customHeight="1">
      <c r="A410" s="95"/>
      <c r="B410" s="94"/>
      <c r="C410" s="99"/>
      <c r="D410" s="97"/>
      <c r="E410" s="109"/>
      <c r="F410" s="109"/>
      <c r="G410" s="85"/>
      <c r="H410" s="10" t="s">
        <v>446</v>
      </c>
      <c r="I410" s="9">
        <v>27</v>
      </c>
      <c r="J410" s="15">
        <v>11</v>
      </c>
      <c r="K410" s="15">
        <v>1</v>
      </c>
      <c r="L410" s="117" t="s">
        <v>427</v>
      </c>
      <c r="M410" s="118" t="s">
        <v>343</v>
      </c>
      <c r="N410" s="118" t="s">
        <v>362</v>
      </c>
      <c r="O410" s="118" t="s">
        <v>808</v>
      </c>
      <c r="P410" s="9">
        <v>610</v>
      </c>
      <c r="Q410" s="194">
        <v>765.5</v>
      </c>
      <c r="R410" s="194">
        <v>0</v>
      </c>
      <c r="S410" s="194">
        <v>0</v>
      </c>
    </row>
    <row r="411" spans="1:19" ht="36" customHeight="1">
      <c r="A411" s="95"/>
      <c r="B411" s="94"/>
      <c r="C411" s="99"/>
      <c r="D411" s="97"/>
      <c r="E411" s="109"/>
      <c r="F411" s="109"/>
      <c r="G411" s="85"/>
      <c r="H411" s="10" t="s">
        <v>595</v>
      </c>
      <c r="I411" s="9">
        <v>27</v>
      </c>
      <c r="J411" s="15">
        <v>11</v>
      </c>
      <c r="K411" s="15">
        <v>1</v>
      </c>
      <c r="L411" s="117" t="s">
        <v>427</v>
      </c>
      <c r="M411" s="118" t="s">
        <v>343</v>
      </c>
      <c r="N411" s="118" t="s">
        <v>428</v>
      </c>
      <c r="O411" s="118" t="s">
        <v>576</v>
      </c>
      <c r="P411" s="9"/>
      <c r="Q411" s="194">
        <f>Q412</f>
        <v>3427</v>
      </c>
      <c r="R411" s="194">
        <f>R412</f>
        <v>0</v>
      </c>
      <c r="S411" s="194">
        <f>S412</f>
        <v>0</v>
      </c>
    </row>
    <row r="412" spans="1:19" ht="27" customHeight="1">
      <c r="A412" s="95"/>
      <c r="B412" s="94"/>
      <c r="C412" s="99"/>
      <c r="D412" s="97"/>
      <c r="E412" s="109"/>
      <c r="F412" s="109"/>
      <c r="G412" s="85"/>
      <c r="H412" s="10" t="s">
        <v>446</v>
      </c>
      <c r="I412" s="9">
        <v>27</v>
      </c>
      <c r="J412" s="15">
        <v>11</v>
      </c>
      <c r="K412" s="15">
        <v>1</v>
      </c>
      <c r="L412" s="117" t="s">
        <v>427</v>
      </c>
      <c r="M412" s="118" t="s">
        <v>343</v>
      </c>
      <c r="N412" s="118" t="s">
        <v>428</v>
      </c>
      <c r="O412" s="118" t="s">
        <v>576</v>
      </c>
      <c r="P412" s="9">
        <v>610</v>
      </c>
      <c r="Q412" s="194">
        <v>3427</v>
      </c>
      <c r="R412" s="194">
        <v>0</v>
      </c>
      <c r="S412" s="194">
        <v>0</v>
      </c>
    </row>
    <row r="413" spans="1:19" ht="42.75" customHeight="1">
      <c r="A413" s="95"/>
      <c r="B413" s="94"/>
      <c r="C413" s="99"/>
      <c r="D413" s="97"/>
      <c r="E413" s="109"/>
      <c r="F413" s="109"/>
      <c r="G413" s="85"/>
      <c r="H413" s="10" t="s">
        <v>919</v>
      </c>
      <c r="I413" s="9">
        <v>27</v>
      </c>
      <c r="J413" s="15">
        <v>11</v>
      </c>
      <c r="K413" s="15">
        <v>1</v>
      </c>
      <c r="L413" s="117" t="s">
        <v>534</v>
      </c>
      <c r="M413" s="118" t="s">
        <v>343</v>
      </c>
      <c r="N413" s="118" t="s">
        <v>353</v>
      </c>
      <c r="O413" s="118" t="s">
        <v>388</v>
      </c>
      <c r="P413" s="9"/>
      <c r="Q413" s="194">
        <f>Q414</f>
        <v>10</v>
      </c>
      <c r="R413" s="194">
        <f aca="true" t="shared" si="49" ref="R413:S416">R414</f>
        <v>0</v>
      </c>
      <c r="S413" s="194">
        <f t="shared" si="49"/>
        <v>0</v>
      </c>
    </row>
    <row r="414" spans="1:19" ht="27" customHeight="1">
      <c r="A414" s="95"/>
      <c r="B414" s="94"/>
      <c r="C414" s="99"/>
      <c r="D414" s="97"/>
      <c r="E414" s="109"/>
      <c r="F414" s="109"/>
      <c r="G414" s="85"/>
      <c r="H414" s="10" t="s">
        <v>614</v>
      </c>
      <c r="I414" s="9">
        <v>27</v>
      </c>
      <c r="J414" s="15">
        <v>11</v>
      </c>
      <c r="K414" s="15">
        <v>1</v>
      </c>
      <c r="L414" s="117" t="s">
        <v>534</v>
      </c>
      <c r="M414" s="118" t="s">
        <v>339</v>
      </c>
      <c r="N414" s="118" t="s">
        <v>353</v>
      </c>
      <c r="O414" s="118" t="s">
        <v>388</v>
      </c>
      <c r="P414" s="9"/>
      <c r="Q414" s="194">
        <f>Q415</f>
        <v>10</v>
      </c>
      <c r="R414" s="194">
        <f t="shared" si="49"/>
        <v>0</v>
      </c>
      <c r="S414" s="194">
        <f t="shared" si="49"/>
        <v>0</v>
      </c>
    </row>
    <row r="415" spans="1:19" ht="42.75" customHeight="1">
      <c r="A415" s="95"/>
      <c r="B415" s="94"/>
      <c r="C415" s="99"/>
      <c r="D415" s="97"/>
      <c r="E415" s="109"/>
      <c r="F415" s="109"/>
      <c r="G415" s="85"/>
      <c r="H415" s="10" t="s">
        <v>615</v>
      </c>
      <c r="I415" s="9">
        <v>27</v>
      </c>
      <c r="J415" s="15">
        <v>11</v>
      </c>
      <c r="K415" s="15">
        <v>1</v>
      </c>
      <c r="L415" s="117" t="s">
        <v>534</v>
      </c>
      <c r="M415" s="118" t="s">
        <v>339</v>
      </c>
      <c r="N415" s="118" t="s">
        <v>344</v>
      </c>
      <c r="O415" s="118" t="s">
        <v>388</v>
      </c>
      <c r="P415" s="9"/>
      <c r="Q415" s="194">
        <f>Q416</f>
        <v>10</v>
      </c>
      <c r="R415" s="194">
        <f t="shared" si="49"/>
        <v>0</v>
      </c>
      <c r="S415" s="194">
        <f t="shared" si="49"/>
        <v>0</v>
      </c>
    </row>
    <row r="416" spans="1:19" ht="49.5" customHeight="1">
      <c r="A416" s="95"/>
      <c r="B416" s="94"/>
      <c r="C416" s="99"/>
      <c r="D416" s="97"/>
      <c r="E416" s="109"/>
      <c r="F416" s="109"/>
      <c r="G416" s="85"/>
      <c r="H416" s="10" t="s">
        <v>616</v>
      </c>
      <c r="I416" s="9">
        <v>27</v>
      </c>
      <c r="J416" s="15">
        <v>11</v>
      </c>
      <c r="K416" s="15">
        <v>1</v>
      </c>
      <c r="L416" s="117" t="s">
        <v>534</v>
      </c>
      <c r="M416" s="118" t="s">
        <v>339</v>
      </c>
      <c r="N416" s="118" t="s">
        <v>344</v>
      </c>
      <c r="O416" s="118" t="s">
        <v>516</v>
      </c>
      <c r="P416" s="9"/>
      <c r="Q416" s="194">
        <f>Q417</f>
        <v>10</v>
      </c>
      <c r="R416" s="194">
        <f t="shared" si="49"/>
        <v>0</v>
      </c>
      <c r="S416" s="194">
        <f t="shared" si="49"/>
        <v>0</v>
      </c>
    </row>
    <row r="417" spans="1:19" ht="27" customHeight="1">
      <c r="A417" s="95"/>
      <c r="B417" s="94"/>
      <c r="C417" s="99"/>
      <c r="D417" s="97"/>
      <c r="E417" s="109"/>
      <c r="F417" s="109"/>
      <c r="G417" s="85"/>
      <c r="H417" s="4" t="s">
        <v>446</v>
      </c>
      <c r="I417" s="9">
        <v>27</v>
      </c>
      <c r="J417" s="15">
        <v>11</v>
      </c>
      <c r="K417" s="15">
        <v>1</v>
      </c>
      <c r="L417" s="117" t="s">
        <v>534</v>
      </c>
      <c r="M417" s="118" t="s">
        <v>339</v>
      </c>
      <c r="N417" s="118" t="s">
        <v>344</v>
      </c>
      <c r="O417" s="118" t="s">
        <v>516</v>
      </c>
      <c r="P417" s="9">
        <v>610</v>
      </c>
      <c r="Q417" s="194">
        <v>10</v>
      </c>
      <c r="R417" s="194">
        <v>0</v>
      </c>
      <c r="S417" s="194">
        <v>0</v>
      </c>
    </row>
    <row r="418" spans="1:19" s="168" customFormat="1" ht="24.75" customHeight="1">
      <c r="A418" s="151"/>
      <c r="B418" s="171"/>
      <c r="C418" s="172"/>
      <c r="D418" s="173"/>
      <c r="E418" s="174"/>
      <c r="F418" s="174"/>
      <c r="G418" s="175"/>
      <c r="H418" s="31" t="s">
        <v>487</v>
      </c>
      <c r="I418" s="13">
        <v>28</v>
      </c>
      <c r="J418" s="14"/>
      <c r="K418" s="14"/>
      <c r="L418" s="156"/>
      <c r="M418" s="157"/>
      <c r="N418" s="157"/>
      <c r="O418" s="157"/>
      <c r="P418" s="13"/>
      <c r="Q418" s="192">
        <f>Q419+Q454</f>
        <v>6937.1</v>
      </c>
      <c r="R418" s="192">
        <f>R419+R454</f>
        <v>7089.5</v>
      </c>
      <c r="S418" s="192">
        <f>S419+S454</f>
        <v>7089.5</v>
      </c>
    </row>
    <row r="419" spans="1:19" s="170" customFormat="1" ht="23.25" customHeight="1">
      <c r="A419" s="135"/>
      <c r="B419" s="136"/>
      <c r="C419" s="146"/>
      <c r="D419" s="143"/>
      <c r="E419" s="147"/>
      <c r="F419" s="147"/>
      <c r="G419" s="129"/>
      <c r="H419" s="130" t="s">
        <v>318</v>
      </c>
      <c r="I419" s="131">
        <v>28</v>
      </c>
      <c r="J419" s="132">
        <v>1</v>
      </c>
      <c r="K419" s="132" t="s">
        <v>389</v>
      </c>
      <c r="L419" s="176"/>
      <c r="M419" s="177"/>
      <c r="N419" s="177"/>
      <c r="O419" s="177"/>
      <c r="P419" s="131"/>
      <c r="Q419" s="283">
        <f>Q420+Q429+Q442</f>
        <v>6625.1</v>
      </c>
      <c r="R419" s="283">
        <f>R420+R429+R442</f>
        <v>6777.5</v>
      </c>
      <c r="S419" s="283">
        <f>S420+S429+S442</f>
        <v>6777.5</v>
      </c>
    </row>
    <row r="420" spans="1:19" s="170" customFormat="1" ht="36" customHeight="1">
      <c r="A420" s="135"/>
      <c r="B420" s="136"/>
      <c r="C420" s="146"/>
      <c r="D420" s="143"/>
      <c r="E420" s="147"/>
      <c r="F420" s="147"/>
      <c r="G420" s="129"/>
      <c r="H420" s="130" t="s">
        <v>349</v>
      </c>
      <c r="I420" s="131">
        <v>28</v>
      </c>
      <c r="J420" s="132">
        <v>1</v>
      </c>
      <c r="K420" s="132">
        <v>2</v>
      </c>
      <c r="L420" s="176"/>
      <c r="M420" s="177"/>
      <c r="N420" s="177"/>
      <c r="O420" s="177"/>
      <c r="P420" s="131"/>
      <c r="Q420" s="283">
        <f>Q421</f>
        <v>2150.5</v>
      </c>
      <c r="R420" s="283">
        <f>R421</f>
        <v>2150.5</v>
      </c>
      <c r="S420" s="283">
        <f>S421</f>
        <v>2150.5</v>
      </c>
    </row>
    <row r="421" spans="1:19" s="170" customFormat="1" ht="21.75" customHeight="1">
      <c r="A421" s="135"/>
      <c r="B421" s="136"/>
      <c r="C421" s="146"/>
      <c r="D421" s="143"/>
      <c r="E421" s="147"/>
      <c r="F421" s="147"/>
      <c r="G421" s="129"/>
      <c r="H421" s="10" t="s">
        <v>351</v>
      </c>
      <c r="I421" s="9">
        <v>28</v>
      </c>
      <c r="J421" s="15">
        <v>1</v>
      </c>
      <c r="K421" s="15">
        <v>2</v>
      </c>
      <c r="L421" s="15" t="s">
        <v>352</v>
      </c>
      <c r="M421" s="92" t="s">
        <v>343</v>
      </c>
      <c r="N421" s="92" t="s">
        <v>353</v>
      </c>
      <c r="O421" s="92" t="s">
        <v>388</v>
      </c>
      <c r="P421" s="9" t="s">
        <v>316</v>
      </c>
      <c r="Q421" s="194">
        <f>Q422+Q427+Q425</f>
        <v>2150.5</v>
      </c>
      <c r="R421" s="194">
        <f>R422+R427</f>
        <v>2150.5</v>
      </c>
      <c r="S421" s="194">
        <f>S422+S427</f>
        <v>2150.5</v>
      </c>
    </row>
    <row r="422" spans="1:19" ht="23.25" customHeight="1">
      <c r="A422" s="93"/>
      <c r="B422" s="94"/>
      <c r="C422" s="99"/>
      <c r="D422" s="97"/>
      <c r="E422" s="109"/>
      <c r="F422" s="109"/>
      <c r="G422" s="85"/>
      <c r="H422" s="10" t="s">
        <v>488</v>
      </c>
      <c r="I422" s="9">
        <v>28</v>
      </c>
      <c r="J422" s="15">
        <v>1</v>
      </c>
      <c r="K422" s="15">
        <v>2</v>
      </c>
      <c r="L422" s="117" t="s">
        <v>352</v>
      </c>
      <c r="M422" s="118" t="s">
        <v>343</v>
      </c>
      <c r="N422" s="118" t="s">
        <v>353</v>
      </c>
      <c r="O422" s="118" t="s">
        <v>394</v>
      </c>
      <c r="P422" s="9"/>
      <c r="Q422" s="194">
        <f>SUM(Q423:Q424)</f>
        <v>1658.3</v>
      </c>
      <c r="R422" s="194">
        <f>SUM(R423:R424)</f>
        <v>1658.3</v>
      </c>
      <c r="S422" s="194">
        <f>SUM(S423:S424)</f>
        <v>1658.3</v>
      </c>
    </row>
    <row r="423" spans="1:19" ht="24.75" customHeight="1">
      <c r="A423" s="93"/>
      <c r="B423" s="94"/>
      <c r="C423" s="99"/>
      <c r="D423" s="97"/>
      <c r="E423" s="109"/>
      <c r="F423" s="109"/>
      <c r="G423" s="85"/>
      <c r="H423" s="10" t="s">
        <v>315</v>
      </c>
      <c r="I423" s="9">
        <v>28</v>
      </c>
      <c r="J423" s="15">
        <v>1</v>
      </c>
      <c r="K423" s="15">
        <v>2</v>
      </c>
      <c r="L423" s="117" t="s">
        <v>352</v>
      </c>
      <c r="M423" s="118" t="s">
        <v>343</v>
      </c>
      <c r="N423" s="118" t="s">
        <v>353</v>
      </c>
      <c r="O423" s="118" t="s">
        <v>394</v>
      </c>
      <c r="P423" s="9">
        <v>120</v>
      </c>
      <c r="Q423" s="194">
        <v>1658.3</v>
      </c>
      <c r="R423" s="194">
        <v>1658.3</v>
      </c>
      <c r="S423" s="194">
        <v>1658.3</v>
      </c>
    </row>
    <row r="424" spans="1:19" ht="24.75" customHeight="1" hidden="1">
      <c r="A424" s="93"/>
      <c r="B424" s="94"/>
      <c r="C424" s="99"/>
      <c r="D424" s="97"/>
      <c r="E424" s="109"/>
      <c r="F424" s="109"/>
      <c r="G424" s="85"/>
      <c r="H424" s="10" t="s">
        <v>444</v>
      </c>
      <c r="I424" s="9">
        <v>28</v>
      </c>
      <c r="J424" s="15">
        <v>1</v>
      </c>
      <c r="K424" s="15">
        <v>2</v>
      </c>
      <c r="L424" s="117" t="s">
        <v>352</v>
      </c>
      <c r="M424" s="118" t="s">
        <v>343</v>
      </c>
      <c r="N424" s="118" t="s">
        <v>353</v>
      </c>
      <c r="O424" s="118" t="s">
        <v>394</v>
      </c>
      <c r="P424" s="9">
        <v>240</v>
      </c>
      <c r="Q424" s="194">
        <v>0</v>
      </c>
      <c r="R424" s="194">
        <v>0</v>
      </c>
      <c r="S424" s="194">
        <v>0</v>
      </c>
    </row>
    <row r="425" spans="1:19" ht="32.25" customHeight="1" hidden="1">
      <c r="A425" s="93"/>
      <c r="B425" s="94"/>
      <c r="C425" s="99"/>
      <c r="D425" s="97"/>
      <c r="E425" s="109"/>
      <c r="F425" s="109"/>
      <c r="G425" s="85"/>
      <c r="H425" s="104" t="s">
        <v>834</v>
      </c>
      <c r="I425" s="9">
        <v>28</v>
      </c>
      <c r="J425" s="15">
        <v>1</v>
      </c>
      <c r="K425" s="15">
        <v>2</v>
      </c>
      <c r="L425" s="117" t="s">
        <v>352</v>
      </c>
      <c r="M425" s="118" t="s">
        <v>343</v>
      </c>
      <c r="N425" s="118" t="s">
        <v>353</v>
      </c>
      <c r="O425" s="118" t="s">
        <v>833</v>
      </c>
      <c r="P425" s="9"/>
      <c r="Q425" s="194">
        <f>Q426</f>
        <v>0</v>
      </c>
      <c r="R425" s="194">
        <f>R426</f>
        <v>0</v>
      </c>
      <c r="S425" s="194">
        <f>S426</f>
        <v>0</v>
      </c>
    </row>
    <row r="426" spans="1:19" ht="24.75" customHeight="1" hidden="1">
      <c r="A426" s="93"/>
      <c r="B426" s="94"/>
      <c r="C426" s="99"/>
      <c r="D426" s="97"/>
      <c r="E426" s="109"/>
      <c r="F426" s="109"/>
      <c r="G426" s="85"/>
      <c r="H426" s="10" t="s">
        <v>315</v>
      </c>
      <c r="I426" s="9">
        <v>28</v>
      </c>
      <c r="J426" s="15">
        <v>1</v>
      </c>
      <c r="K426" s="15">
        <v>2</v>
      </c>
      <c r="L426" s="117" t="s">
        <v>352</v>
      </c>
      <c r="M426" s="118" t="s">
        <v>343</v>
      </c>
      <c r="N426" s="118" t="s">
        <v>353</v>
      </c>
      <c r="O426" s="118" t="s">
        <v>833</v>
      </c>
      <c r="P426" s="9">
        <v>120</v>
      </c>
      <c r="Q426" s="194">
        <v>0</v>
      </c>
      <c r="R426" s="194">
        <v>0</v>
      </c>
      <c r="S426" s="194">
        <v>0</v>
      </c>
    </row>
    <row r="427" spans="1:19" ht="35.25" customHeight="1">
      <c r="A427" s="93"/>
      <c r="B427" s="94"/>
      <c r="C427" s="99"/>
      <c r="D427" s="97"/>
      <c r="E427" s="109"/>
      <c r="F427" s="109"/>
      <c r="G427" s="85"/>
      <c r="H427" s="10" t="s">
        <v>569</v>
      </c>
      <c r="I427" s="9">
        <v>28</v>
      </c>
      <c r="J427" s="15">
        <v>1</v>
      </c>
      <c r="K427" s="15">
        <v>2</v>
      </c>
      <c r="L427" s="117" t="s">
        <v>352</v>
      </c>
      <c r="M427" s="118" t="s">
        <v>343</v>
      </c>
      <c r="N427" s="118" t="s">
        <v>353</v>
      </c>
      <c r="O427" s="118" t="s">
        <v>568</v>
      </c>
      <c r="P427" s="9"/>
      <c r="Q427" s="194">
        <f>Q428</f>
        <v>492.2</v>
      </c>
      <c r="R427" s="194">
        <f>R428</f>
        <v>492.2</v>
      </c>
      <c r="S427" s="194">
        <f>S428</f>
        <v>492.2</v>
      </c>
    </row>
    <row r="428" spans="1:19" ht="29.25" customHeight="1">
      <c r="A428" s="93"/>
      <c r="B428" s="94"/>
      <c r="C428" s="99"/>
      <c r="D428" s="97"/>
      <c r="E428" s="109"/>
      <c r="F428" s="109"/>
      <c r="G428" s="85"/>
      <c r="H428" s="10" t="s">
        <v>315</v>
      </c>
      <c r="I428" s="9">
        <v>28</v>
      </c>
      <c r="J428" s="15">
        <v>1</v>
      </c>
      <c r="K428" s="15">
        <v>2</v>
      </c>
      <c r="L428" s="117" t="s">
        <v>352</v>
      </c>
      <c r="M428" s="118" t="s">
        <v>343</v>
      </c>
      <c r="N428" s="118" t="s">
        <v>353</v>
      </c>
      <c r="O428" s="118" t="s">
        <v>568</v>
      </c>
      <c r="P428" s="9">
        <v>120</v>
      </c>
      <c r="Q428" s="194">
        <v>492.2</v>
      </c>
      <c r="R428" s="194">
        <v>492.2</v>
      </c>
      <c r="S428" s="194">
        <v>492.2</v>
      </c>
    </row>
    <row r="429" spans="1:19" s="170" customFormat="1" ht="36" customHeight="1">
      <c r="A429" s="135"/>
      <c r="B429" s="136"/>
      <c r="C429" s="146"/>
      <c r="D429" s="143"/>
      <c r="E429" s="147"/>
      <c r="F429" s="147"/>
      <c r="G429" s="129"/>
      <c r="H429" s="130" t="s">
        <v>248</v>
      </c>
      <c r="I429" s="131">
        <v>28</v>
      </c>
      <c r="J429" s="132">
        <v>1</v>
      </c>
      <c r="K429" s="132">
        <v>3</v>
      </c>
      <c r="L429" s="176"/>
      <c r="M429" s="177"/>
      <c r="N429" s="177"/>
      <c r="O429" s="177"/>
      <c r="P429" s="131"/>
      <c r="Q429" s="193">
        <f>Q430</f>
        <v>4189.6</v>
      </c>
      <c r="R429" s="193">
        <f>R430</f>
        <v>4292</v>
      </c>
      <c r="S429" s="193">
        <f>S430</f>
        <v>4292</v>
      </c>
    </row>
    <row r="430" spans="1:19" s="170" customFormat="1" ht="21.75" customHeight="1">
      <c r="A430" s="135"/>
      <c r="B430" s="136"/>
      <c r="C430" s="146"/>
      <c r="D430" s="143"/>
      <c r="E430" s="147"/>
      <c r="F430" s="147"/>
      <c r="G430" s="129"/>
      <c r="H430" s="10" t="s">
        <v>351</v>
      </c>
      <c r="I430" s="9">
        <v>28</v>
      </c>
      <c r="J430" s="15">
        <v>1</v>
      </c>
      <c r="K430" s="15">
        <v>3</v>
      </c>
      <c r="L430" s="15" t="s">
        <v>352</v>
      </c>
      <c r="M430" s="92" t="s">
        <v>343</v>
      </c>
      <c r="N430" s="92" t="s">
        <v>353</v>
      </c>
      <c r="O430" s="92" t="s">
        <v>388</v>
      </c>
      <c r="P430" s="131"/>
      <c r="Q430" s="193">
        <f>Q431+Q437+Q439+Q435</f>
        <v>4189.6</v>
      </c>
      <c r="R430" s="193">
        <f>R431+R437+R439</f>
        <v>4292</v>
      </c>
      <c r="S430" s="193">
        <f>S431+S437+S439</f>
        <v>4292</v>
      </c>
    </row>
    <row r="431" spans="1:19" ht="20.25" customHeight="1">
      <c r="A431" s="93"/>
      <c r="B431" s="94"/>
      <c r="C431" s="99"/>
      <c r="D431" s="97"/>
      <c r="E431" s="109"/>
      <c r="F431" s="109"/>
      <c r="G431" s="85"/>
      <c r="H431" s="10" t="s">
        <v>488</v>
      </c>
      <c r="I431" s="9">
        <v>28</v>
      </c>
      <c r="J431" s="15">
        <v>1</v>
      </c>
      <c r="K431" s="15">
        <v>3</v>
      </c>
      <c r="L431" s="117" t="s">
        <v>352</v>
      </c>
      <c r="M431" s="118" t="s">
        <v>343</v>
      </c>
      <c r="N431" s="118" t="s">
        <v>353</v>
      </c>
      <c r="O431" s="118" t="s">
        <v>394</v>
      </c>
      <c r="P431" s="9"/>
      <c r="Q431" s="194">
        <f>SUM(Q432:Q434)</f>
        <v>3677.6</v>
      </c>
      <c r="R431" s="194">
        <f>SUM(R432:R433)</f>
        <v>3839.1</v>
      </c>
      <c r="S431" s="194">
        <f>SUM(S432:S433)</f>
        <v>3839.1</v>
      </c>
    </row>
    <row r="432" spans="1:19" ht="24.75" customHeight="1">
      <c r="A432" s="93"/>
      <c r="B432" s="94"/>
      <c r="C432" s="99"/>
      <c r="D432" s="97"/>
      <c r="E432" s="109"/>
      <c r="F432" s="109"/>
      <c r="G432" s="85"/>
      <c r="H432" s="10" t="s">
        <v>315</v>
      </c>
      <c r="I432" s="9">
        <v>28</v>
      </c>
      <c r="J432" s="15">
        <v>1</v>
      </c>
      <c r="K432" s="15">
        <v>3</v>
      </c>
      <c r="L432" s="117" t="s">
        <v>352</v>
      </c>
      <c r="M432" s="118" t="s">
        <v>343</v>
      </c>
      <c r="N432" s="118" t="s">
        <v>353</v>
      </c>
      <c r="O432" s="118" t="s">
        <v>394</v>
      </c>
      <c r="P432" s="9">
        <v>120</v>
      </c>
      <c r="Q432" s="194">
        <f>3331.7-691.1-161.5</f>
        <v>2479.1</v>
      </c>
      <c r="R432" s="194">
        <f>3331.7-691.1</f>
        <v>2640.6</v>
      </c>
      <c r="S432" s="194">
        <f>3331.7-691.1</f>
        <v>2640.6</v>
      </c>
    </row>
    <row r="433" spans="1:19" ht="23.25" customHeight="1">
      <c r="A433" s="93"/>
      <c r="B433" s="94"/>
      <c r="C433" s="99"/>
      <c r="D433" s="97"/>
      <c r="E433" s="109"/>
      <c r="F433" s="109"/>
      <c r="G433" s="85"/>
      <c r="H433" s="10" t="s">
        <v>444</v>
      </c>
      <c r="I433" s="9">
        <v>28</v>
      </c>
      <c r="J433" s="15">
        <v>1</v>
      </c>
      <c r="K433" s="15">
        <v>3</v>
      </c>
      <c r="L433" s="117" t="s">
        <v>352</v>
      </c>
      <c r="M433" s="118" t="s">
        <v>343</v>
      </c>
      <c r="N433" s="118" t="s">
        <v>353</v>
      </c>
      <c r="O433" s="118" t="s">
        <v>394</v>
      </c>
      <c r="P433" s="9">
        <v>240</v>
      </c>
      <c r="Q433" s="194">
        <f>1262-63.5</f>
        <v>1198.5</v>
      </c>
      <c r="R433" s="194">
        <f>1262-63.5</f>
        <v>1198.5</v>
      </c>
      <c r="S433" s="194">
        <f>1262-63.5</f>
        <v>1198.5</v>
      </c>
    </row>
    <row r="434" spans="1:19" ht="23.25" customHeight="1" hidden="1">
      <c r="A434" s="93"/>
      <c r="B434" s="94"/>
      <c r="C434" s="99"/>
      <c r="D434" s="97"/>
      <c r="E434" s="109"/>
      <c r="F434" s="109"/>
      <c r="G434" s="85"/>
      <c r="H434" s="10" t="s">
        <v>445</v>
      </c>
      <c r="I434" s="9">
        <v>28</v>
      </c>
      <c r="J434" s="15">
        <v>1</v>
      </c>
      <c r="K434" s="15">
        <v>3</v>
      </c>
      <c r="L434" s="117" t="s">
        <v>352</v>
      </c>
      <c r="M434" s="118" t="s">
        <v>343</v>
      </c>
      <c r="N434" s="118" t="s">
        <v>353</v>
      </c>
      <c r="O434" s="118" t="s">
        <v>394</v>
      </c>
      <c r="P434" s="9">
        <v>850</v>
      </c>
      <c r="Q434" s="194">
        <v>0</v>
      </c>
      <c r="R434" s="196">
        <v>0</v>
      </c>
      <c r="S434" s="196">
        <v>0</v>
      </c>
    </row>
    <row r="435" spans="1:19" ht="33" customHeight="1" hidden="1">
      <c r="A435" s="93"/>
      <c r="B435" s="94"/>
      <c r="C435" s="99"/>
      <c r="D435" s="97"/>
      <c r="E435" s="109"/>
      <c r="F435" s="109"/>
      <c r="G435" s="85"/>
      <c r="H435" s="104" t="s">
        <v>834</v>
      </c>
      <c r="I435" s="9">
        <v>28</v>
      </c>
      <c r="J435" s="15">
        <v>1</v>
      </c>
      <c r="K435" s="15">
        <v>3</v>
      </c>
      <c r="L435" s="117" t="s">
        <v>352</v>
      </c>
      <c r="M435" s="118" t="s">
        <v>343</v>
      </c>
      <c r="N435" s="118" t="s">
        <v>353</v>
      </c>
      <c r="O435" s="118" t="s">
        <v>833</v>
      </c>
      <c r="P435" s="9"/>
      <c r="Q435" s="194">
        <f>Q436</f>
        <v>0</v>
      </c>
      <c r="R435" s="196">
        <f>R436</f>
        <v>0</v>
      </c>
      <c r="S435" s="196">
        <f>S436</f>
        <v>0</v>
      </c>
    </row>
    <row r="436" spans="1:19" ht="23.25" customHeight="1" hidden="1">
      <c r="A436" s="93"/>
      <c r="B436" s="94"/>
      <c r="C436" s="99"/>
      <c r="D436" s="97"/>
      <c r="E436" s="109"/>
      <c r="F436" s="109"/>
      <c r="G436" s="85"/>
      <c r="H436" s="10" t="s">
        <v>315</v>
      </c>
      <c r="I436" s="9">
        <v>28</v>
      </c>
      <c r="J436" s="15">
        <v>1</v>
      </c>
      <c r="K436" s="15">
        <v>3</v>
      </c>
      <c r="L436" s="117" t="s">
        <v>352</v>
      </c>
      <c r="M436" s="118" t="s">
        <v>343</v>
      </c>
      <c r="N436" s="118" t="s">
        <v>353</v>
      </c>
      <c r="O436" s="118" t="s">
        <v>833</v>
      </c>
      <c r="P436" s="9">
        <v>120</v>
      </c>
      <c r="Q436" s="194">
        <v>0</v>
      </c>
      <c r="R436" s="196">
        <v>0</v>
      </c>
      <c r="S436" s="196">
        <v>0</v>
      </c>
    </row>
    <row r="437" spans="1:19" ht="34.5" customHeight="1">
      <c r="A437" s="93"/>
      <c r="B437" s="94"/>
      <c r="C437" s="99"/>
      <c r="D437" s="97"/>
      <c r="E437" s="109"/>
      <c r="F437" s="109"/>
      <c r="G437" s="85"/>
      <c r="H437" s="10" t="s">
        <v>569</v>
      </c>
      <c r="I437" s="9">
        <v>28</v>
      </c>
      <c r="J437" s="15">
        <v>1</v>
      </c>
      <c r="K437" s="15">
        <v>3</v>
      </c>
      <c r="L437" s="117" t="s">
        <v>352</v>
      </c>
      <c r="M437" s="118" t="s">
        <v>343</v>
      </c>
      <c r="N437" s="118" t="s">
        <v>353</v>
      </c>
      <c r="O437" s="118" t="s">
        <v>568</v>
      </c>
      <c r="P437" s="9"/>
      <c r="Q437" s="194">
        <f>Q438</f>
        <v>452.9</v>
      </c>
      <c r="R437" s="196">
        <f>R438</f>
        <v>452.9</v>
      </c>
      <c r="S437" s="196">
        <f>S438</f>
        <v>452.9</v>
      </c>
    </row>
    <row r="438" spans="1:19" ht="23.25" customHeight="1">
      <c r="A438" s="93"/>
      <c r="B438" s="94"/>
      <c r="C438" s="99"/>
      <c r="D438" s="97"/>
      <c r="E438" s="109"/>
      <c r="F438" s="109"/>
      <c r="G438" s="85"/>
      <c r="H438" s="10" t="s">
        <v>315</v>
      </c>
      <c r="I438" s="9">
        <v>28</v>
      </c>
      <c r="J438" s="15">
        <v>1</v>
      </c>
      <c r="K438" s="15">
        <v>3</v>
      </c>
      <c r="L438" s="117" t="s">
        <v>352</v>
      </c>
      <c r="M438" s="118" t="s">
        <v>343</v>
      </c>
      <c r="N438" s="118" t="s">
        <v>353</v>
      </c>
      <c r="O438" s="118" t="s">
        <v>568</v>
      </c>
      <c r="P438" s="9">
        <v>120</v>
      </c>
      <c r="Q438" s="194">
        <f>747.8-294.9</f>
        <v>452.9</v>
      </c>
      <c r="R438" s="196">
        <f>747.8-294.9</f>
        <v>452.9</v>
      </c>
      <c r="S438" s="196">
        <f>747.8-294.9</f>
        <v>452.9</v>
      </c>
    </row>
    <row r="439" spans="1:19" ht="23.25" customHeight="1">
      <c r="A439" s="93"/>
      <c r="B439" s="94"/>
      <c r="C439" s="99"/>
      <c r="D439" s="97"/>
      <c r="E439" s="109"/>
      <c r="F439" s="109"/>
      <c r="G439" s="85"/>
      <c r="H439" s="272" t="s">
        <v>529</v>
      </c>
      <c r="I439" s="9">
        <v>28</v>
      </c>
      <c r="J439" s="15">
        <v>1</v>
      </c>
      <c r="K439" s="15">
        <v>3</v>
      </c>
      <c r="L439" s="117" t="s">
        <v>352</v>
      </c>
      <c r="M439" s="118" t="s">
        <v>343</v>
      </c>
      <c r="N439" s="118" t="s">
        <v>353</v>
      </c>
      <c r="O439" s="118" t="s">
        <v>4</v>
      </c>
      <c r="P439" s="5"/>
      <c r="Q439" s="196">
        <f>SUM(Q440:Q441)</f>
        <v>59.099999999999994</v>
      </c>
      <c r="R439" s="196">
        <f>SUM(R440:R441)</f>
        <v>0</v>
      </c>
      <c r="S439" s="196">
        <f>SUM(S440:S441)</f>
        <v>0</v>
      </c>
    </row>
    <row r="440" spans="1:19" ht="23.25" customHeight="1">
      <c r="A440" s="93"/>
      <c r="B440" s="94"/>
      <c r="C440" s="99"/>
      <c r="D440" s="97"/>
      <c r="E440" s="109"/>
      <c r="F440" s="109"/>
      <c r="G440" s="85"/>
      <c r="H440" s="10" t="s">
        <v>315</v>
      </c>
      <c r="I440" s="9">
        <v>28</v>
      </c>
      <c r="J440" s="15">
        <v>1</v>
      </c>
      <c r="K440" s="15">
        <v>3</v>
      </c>
      <c r="L440" s="117" t="s">
        <v>352</v>
      </c>
      <c r="M440" s="118" t="s">
        <v>343</v>
      </c>
      <c r="N440" s="118" t="s">
        <v>353</v>
      </c>
      <c r="O440" s="118" t="s">
        <v>4</v>
      </c>
      <c r="P440" s="5">
        <v>120</v>
      </c>
      <c r="Q440" s="196">
        <f>223.4+25.7-190</f>
        <v>59.099999999999994</v>
      </c>
      <c r="R440" s="196">
        <v>0</v>
      </c>
      <c r="S440" s="196">
        <v>0</v>
      </c>
    </row>
    <row r="441" spans="1:19" ht="23.25" customHeight="1" hidden="1">
      <c r="A441" s="93"/>
      <c r="B441" s="94"/>
      <c r="C441" s="99"/>
      <c r="D441" s="97"/>
      <c r="E441" s="109"/>
      <c r="F441" s="109"/>
      <c r="G441" s="85"/>
      <c r="H441" s="10" t="s">
        <v>444</v>
      </c>
      <c r="I441" s="9">
        <v>28</v>
      </c>
      <c r="J441" s="15">
        <v>1</v>
      </c>
      <c r="K441" s="15">
        <v>3</v>
      </c>
      <c r="L441" s="117" t="s">
        <v>352</v>
      </c>
      <c r="M441" s="118" t="s">
        <v>343</v>
      </c>
      <c r="N441" s="118" t="s">
        <v>353</v>
      </c>
      <c r="O441" s="118" t="s">
        <v>4</v>
      </c>
      <c r="P441" s="5">
        <v>240</v>
      </c>
      <c r="Q441" s="196">
        <f>11.2-11.2</f>
        <v>0</v>
      </c>
      <c r="R441" s="196">
        <v>0</v>
      </c>
      <c r="S441" s="196">
        <v>0</v>
      </c>
    </row>
    <row r="442" spans="1:19" ht="23.25" customHeight="1">
      <c r="A442" s="93"/>
      <c r="B442" s="94"/>
      <c r="C442" s="99"/>
      <c r="D442" s="97"/>
      <c r="E442" s="109"/>
      <c r="F442" s="109"/>
      <c r="G442" s="85"/>
      <c r="H442" s="220" t="s">
        <v>317</v>
      </c>
      <c r="I442" s="131">
        <v>28</v>
      </c>
      <c r="J442" s="132">
        <v>1</v>
      </c>
      <c r="K442" s="132">
        <v>13</v>
      </c>
      <c r="L442" s="117"/>
      <c r="M442" s="118"/>
      <c r="N442" s="118"/>
      <c r="O442" s="118"/>
      <c r="P442" s="5"/>
      <c r="Q442" s="197">
        <f>Q443</f>
        <v>285</v>
      </c>
      <c r="R442" s="197">
        <f>R443</f>
        <v>335</v>
      </c>
      <c r="S442" s="197">
        <f>S443</f>
        <v>335</v>
      </c>
    </row>
    <row r="443" spans="1:19" ht="33.75" customHeight="1">
      <c r="A443" s="95"/>
      <c r="B443" s="94"/>
      <c r="C443" s="99"/>
      <c r="D443" s="97"/>
      <c r="E443" s="109"/>
      <c r="F443" s="109"/>
      <c r="G443" s="101"/>
      <c r="H443" s="2" t="s">
        <v>593</v>
      </c>
      <c r="I443" s="5">
        <v>28</v>
      </c>
      <c r="J443" s="6">
        <v>1</v>
      </c>
      <c r="K443" s="15">
        <v>13</v>
      </c>
      <c r="L443" s="91" t="s">
        <v>592</v>
      </c>
      <c r="M443" s="92" t="s">
        <v>343</v>
      </c>
      <c r="N443" s="92" t="s">
        <v>353</v>
      </c>
      <c r="O443" s="92" t="s">
        <v>388</v>
      </c>
      <c r="P443" s="5"/>
      <c r="Q443" s="196">
        <f>Q444+Q447+Q451</f>
        <v>285</v>
      </c>
      <c r="R443" s="196">
        <f>R444+R447+R451</f>
        <v>335</v>
      </c>
      <c r="S443" s="196">
        <f>S444+S447+S451</f>
        <v>335</v>
      </c>
    </row>
    <row r="444" spans="1:19" ht="19.5" customHeight="1">
      <c r="A444" s="95"/>
      <c r="B444" s="94"/>
      <c r="C444" s="99"/>
      <c r="D444" s="97"/>
      <c r="E444" s="109"/>
      <c r="F444" s="109"/>
      <c r="G444" s="101"/>
      <c r="H444" s="2" t="s">
        <v>549</v>
      </c>
      <c r="I444" s="7">
        <v>28</v>
      </c>
      <c r="J444" s="6">
        <v>1</v>
      </c>
      <c r="K444" s="15">
        <v>13</v>
      </c>
      <c r="L444" s="91" t="s">
        <v>592</v>
      </c>
      <c r="M444" s="92" t="s">
        <v>343</v>
      </c>
      <c r="N444" s="92" t="s">
        <v>344</v>
      </c>
      <c r="O444" s="92" t="s">
        <v>388</v>
      </c>
      <c r="P444" s="5"/>
      <c r="Q444" s="196">
        <f aca="true" t="shared" si="50" ref="Q444:S445">Q445</f>
        <v>180</v>
      </c>
      <c r="R444" s="196">
        <f t="shared" si="50"/>
        <v>200</v>
      </c>
      <c r="S444" s="196">
        <f t="shared" si="50"/>
        <v>200</v>
      </c>
    </row>
    <row r="445" spans="1:19" ht="36.75" customHeight="1">
      <c r="A445" s="95"/>
      <c r="B445" s="94"/>
      <c r="C445" s="99"/>
      <c r="D445" s="97"/>
      <c r="E445" s="109"/>
      <c r="F445" s="109"/>
      <c r="G445" s="101">
        <v>240</v>
      </c>
      <c r="H445" s="17" t="s">
        <v>11</v>
      </c>
      <c r="I445" s="7">
        <v>28</v>
      </c>
      <c r="J445" s="6">
        <v>1</v>
      </c>
      <c r="K445" s="15">
        <v>13</v>
      </c>
      <c r="L445" s="91" t="s">
        <v>592</v>
      </c>
      <c r="M445" s="92" t="s">
        <v>343</v>
      </c>
      <c r="N445" s="92" t="s">
        <v>344</v>
      </c>
      <c r="O445" s="92" t="s">
        <v>12</v>
      </c>
      <c r="P445" s="5"/>
      <c r="Q445" s="196">
        <f t="shared" si="50"/>
        <v>180</v>
      </c>
      <c r="R445" s="196">
        <f t="shared" si="50"/>
        <v>200</v>
      </c>
      <c r="S445" s="196">
        <f t="shared" si="50"/>
        <v>200</v>
      </c>
    </row>
    <row r="446" spans="1:19" ht="24.75" customHeight="1">
      <c r="A446" s="106"/>
      <c r="B446" s="107"/>
      <c r="C446" s="102"/>
      <c r="D446" s="103"/>
      <c r="E446" s="100"/>
      <c r="F446" s="100"/>
      <c r="G446" s="101"/>
      <c r="H446" s="4" t="s">
        <v>382</v>
      </c>
      <c r="I446" s="5">
        <v>28</v>
      </c>
      <c r="J446" s="6">
        <v>1</v>
      </c>
      <c r="K446" s="15">
        <v>13</v>
      </c>
      <c r="L446" s="91" t="s">
        <v>592</v>
      </c>
      <c r="M446" s="92" t="s">
        <v>343</v>
      </c>
      <c r="N446" s="92" t="s">
        <v>344</v>
      </c>
      <c r="O446" s="92" t="s">
        <v>12</v>
      </c>
      <c r="P446" s="5">
        <v>340</v>
      </c>
      <c r="Q446" s="194">
        <v>180</v>
      </c>
      <c r="R446" s="194">
        <v>200</v>
      </c>
      <c r="S446" s="194">
        <v>200</v>
      </c>
    </row>
    <row r="447" spans="1:19" ht="24.75" customHeight="1">
      <c r="A447" s="106"/>
      <c r="B447" s="107"/>
      <c r="C447" s="102"/>
      <c r="D447" s="103"/>
      <c r="E447" s="100"/>
      <c r="F447" s="100"/>
      <c r="G447" s="101"/>
      <c r="H447" s="4" t="s">
        <v>550</v>
      </c>
      <c r="I447" s="5">
        <v>28</v>
      </c>
      <c r="J447" s="6">
        <v>1</v>
      </c>
      <c r="K447" s="15">
        <v>13</v>
      </c>
      <c r="L447" s="91" t="s">
        <v>592</v>
      </c>
      <c r="M447" s="92" t="s">
        <v>343</v>
      </c>
      <c r="N447" s="92" t="s">
        <v>361</v>
      </c>
      <c r="O447" s="92" t="s">
        <v>388</v>
      </c>
      <c r="P447" s="5"/>
      <c r="Q447" s="194">
        <f>Q448</f>
        <v>75</v>
      </c>
      <c r="R447" s="194">
        <f>R448</f>
        <v>135</v>
      </c>
      <c r="S447" s="194">
        <f>S448</f>
        <v>135</v>
      </c>
    </row>
    <row r="448" spans="1:19" ht="36.75" customHeight="1">
      <c r="A448" s="106"/>
      <c r="B448" s="107"/>
      <c r="C448" s="102"/>
      <c r="D448" s="103"/>
      <c r="E448" s="100"/>
      <c r="F448" s="100"/>
      <c r="G448" s="101"/>
      <c r="H448" s="4" t="s">
        <v>11</v>
      </c>
      <c r="I448" s="5">
        <v>28</v>
      </c>
      <c r="J448" s="6">
        <v>1</v>
      </c>
      <c r="K448" s="15">
        <v>13</v>
      </c>
      <c r="L448" s="91" t="s">
        <v>592</v>
      </c>
      <c r="M448" s="92" t="s">
        <v>343</v>
      </c>
      <c r="N448" s="92" t="s">
        <v>361</v>
      </c>
      <c r="O448" s="92" t="s">
        <v>12</v>
      </c>
      <c r="P448" s="5"/>
      <c r="Q448" s="194">
        <f>Q450+Q449</f>
        <v>75</v>
      </c>
      <c r="R448" s="194">
        <f>R450</f>
        <v>135</v>
      </c>
      <c r="S448" s="194">
        <f>S450</f>
        <v>135</v>
      </c>
    </row>
    <row r="449" spans="1:19" ht="36.75" customHeight="1" hidden="1">
      <c r="A449" s="106"/>
      <c r="B449" s="107"/>
      <c r="C449" s="102"/>
      <c r="D449" s="103"/>
      <c r="E449" s="100"/>
      <c r="F449" s="100"/>
      <c r="G449" s="101"/>
      <c r="H449" s="10" t="s">
        <v>315</v>
      </c>
      <c r="I449" s="5">
        <v>28</v>
      </c>
      <c r="J449" s="6">
        <v>1</v>
      </c>
      <c r="K449" s="15">
        <v>13</v>
      </c>
      <c r="L449" s="91" t="s">
        <v>592</v>
      </c>
      <c r="M449" s="92" t="s">
        <v>343</v>
      </c>
      <c r="N449" s="92" t="s">
        <v>361</v>
      </c>
      <c r="O449" s="92" t="s">
        <v>12</v>
      </c>
      <c r="P449" s="5">
        <v>120</v>
      </c>
      <c r="Q449" s="194">
        <v>0</v>
      </c>
      <c r="R449" s="194">
        <v>0</v>
      </c>
      <c r="S449" s="194">
        <v>0</v>
      </c>
    </row>
    <row r="450" spans="1:19" ht="24.75" customHeight="1">
      <c r="A450" s="106"/>
      <c r="B450" s="107"/>
      <c r="C450" s="102"/>
      <c r="D450" s="103"/>
      <c r="E450" s="100"/>
      <c r="F450" s="100"/>
      <c r="G450" s="101"/>
      <c r="H450" s="4" t="s">
        <v>444</v>
      </c>
      <c r="I450" s="5">
        <v>28</v>
      </c>
      <c r="J450" s="6">
        <v>1</v>
      </c>
      <c r="K450" s="15">
        <v>13</v>
      </c>
      <c r="L450" s="91" t="s">
        <v>592</v>
      </c>
      <c r="M450" s="92" t="s">
        <v>343</v>
      </c>
      <c r="N450" s="92" t="s">
        <v>361</v>
      </c>
      <c r="O450" s="92" t="s">
        <v>12</v>
      </c>
      <c r="P450" s="5">
        <v>240</v>
      </c>
      <c r="Q450" s="194">
        <f>105-30</f>
        <v>75</v>
      </c>
      <c r="R450" s="194">
        <v>135</v>
      </c>
      <c r="S450" s="194">
        <v>135</v>
      </c>
    </row>
    <row r="451" spans="1:19" ht="24.75" customHeight="1">
      <c r="A451" s="106"/>
      <c r="B451" s="107"/>
      <c r="C451" s="102"/>
      <c r="D451" s="103"/>
      <c r="E451" s="100"/>
      <c r="F451" s="100"/>
      <c r="G451" s="101"/>
      <c r="H451" s="4" t="s">
        <v>804</v>
      </c>
      <c r="I451" s="5">
        <v>28</v>
      </c>
      <c r="J451" s="6">
        <v>1</v>
      </c>
      <c r="K451" s="15">
        <v>13</v>
      </c>
      <c r="L451" s="91" t="s">
        <v>592</v>
      </c>
      <c r="M451" s="92" t="s">
        <v>343</v>
      </c>
      <c r="N451" s="92" t="s">
        <v>362</v>
      </c>
      <c r="O451" s="92" t="s">
        <v>388</v>
      </c>
      <c r="P451" s="5"/>
      <c r="Q451" s="194">
        <f aca="true" t="shared" si="51" ref="Q451:S452">Q452</f>
        <v>30</v>
      </c>
      <c r="R451" s="194">
        <f t="shared" si="51"/>
        <v>0</v>
      </c>
      <c r="S451" s="194">
        <f t="shared" si="51"/>
        <v>0</v>
      </c>
    </row>
    <row r="452" spans="1:19" ht="36.75" customHeight="1">
      <c r="A452" s="106"/>
      <c r="B452" s="107"/>
      <c r="C452" s="102"/>
      <c r="D452" s="103"/>
      <c r="E452" s="100"/>
      <c r="F452" s="100"/>
      <c r="G452" s="101"/>
      <c r="H452" s="4" t="s">
        <v>11</v>
      </c>
      <c r="I452" s="5">
        <v>28</v>
      </c>
      <c r="J452" s="6">
        <v>1</v>
      </c>
      <c r="K452" s="15">
        <v>13</v>
      </c>
      <c r="L452" s="91" t="s">
        <v>592</v>
      </c>
      <c r="M452" s="92" t="s">
        <v>343</v>
      </c>
      <c r="N452" s="92" t="s">
        <v>362</v>
      </c>
      <c r="O452" s="92" t="s">
        <v>12</v>
      </c>
      <c r="P452" s="5"/>
      <c r="Q452" s="194">
        <f t="shared" si="51"/>
        <v>30</v>
      </c>
      <c r="R452" s="194">
        <f t="shared" si="51"/>
        <v>0</v>
      </c>
      <c r="S452" s="194">
        <f t="shared" si="51"/>
        <v>0</v>
      </c>
    </row>
    <row r="453" spans="1:19" ht="24.75" customHeight="1">
      <c r="A453" s="106"/>
      <c r="B453" s="107"/>
      <c r="C453" s="102"/>
      <c r="D453" s="103"/>
      <c r="E453" s="100"/>
      <c r="F453" s="100"/>
      <c r="G453" s="101"/>
      <c r="H453" s="4" t="s">
        <v>444</v>
      </c>
      <c r="I453" s="7">
        <v>28</v>
      </c>
      <c r="J453" s="20">
        <v>1</v>
      </c>
      <c r="K453" s="15">
        <v>13</v>
      </c>
      <c r="L453" s="91" t="s">
        <v>592</v>
      </c>
      <c r="M453" s="92" t="s">
        <v>343</v>
      </c>
      <c r="N453" s="92" t="s">
        <v>362</v>
      </c>
      <c r="O453" s="92" t="s">
        <v>12</v>
      </c>
      <c r="P453" s="5">
        <v>240</v>
      </c>
      <c r="Q453" s="194">
        <v>30</v>
      </c>
      <c r="R453" s="194">
        <v>0</v>
      </c>
      <c r="S453" s="194">
        <v>0</v>
      </c>
    </row>
    <row r="454" spans="1:19" s="170" customFormat="1" ht="24.75" customHeight="1">
      <c r="A454" s="158"/>
      <c r="B454" s="206"/>
      <c r="C454" s="150"/>
      <c r="D454" s="162"/>
      <c r="E454" s="138"/>
      <c r="F454" s="138"/>
      <c r="G454" s="148"/>
      <c r="H454" s="284" t="s">
        <v>323</v>
      </c>
      <c r="I454" s="285">
        <v>28</v>
      </c>
      <c r="J454" s="286">
        <v>10</v>
      </c>
      <c r="K454" s="132"/>
      <c r="L454" s="133"/>
      <c r="M454" s="134"/>
      <c r="N454" s="134"/>
      <c r="O454" s="134"/>
      <c r="P454" s="139"/>
      <c r="Q454" s="193">
        <f>Q455</f>
        <v>312</v>
      </c>
      <c r="R454" s="193">
        <f aca="true" t="shared" si="52" ref="R454:S458">R455</f>
        <v>312</v>
      </c>
      <c r="S454" s="193">
        <f t="shared" si="52"/>
        <v>312</v>
      </c>
    </row>
    <row r="455" spans="1:19" s="124" customFormat="1" ht="24.75" customHeight="1">
      <c r="A455" s="106"/>
      <c r="B455" s="188"/>
      <c r="C455" s="202"/>
      <c r="D455" s="203"/>
      <c r="E455" s="204"/>
      <c r="F455" s="204"/>
      <c r="G455" s="205"/>
      <c r="H455" s="284" t="s">
        <v>322</v>
      </c>
      <c r="I455" s="287">
        <v>28</v>
      </c>
      <c r="J455" s="288">
        <v>10</v>
      </c>
      <c r="K455" s="289">
        <v>3</v>
      </c>
      <c r="L455" s="290"/>
      <c r="M455" s="291"/>
      <c r="N455" s="291"/>
      <c r="O455" s="291"/>
      <c r="P455" s="287"/>
      <c r="Q455" s="292">
        <f>Q457+Q460</f>
        <v>312</v>
      </c>
      <c r="R455" s="292">
        <f>R457+R460</f>
        <v>312</v>
      </c>
      <c r="S455" s="292">
        <f>S457+S460</f>
        <v>312</v>
      </c>
    </row>
    <row r="456" spans="1:19" ht="33.75" customHeight="1">
      <c r="A456" s="95"/>
      <c r="B456" s="94"/>
      <c r="C456" s="99"/>
      <c r="D456" s="97"/>
      <c r="E456" s="109"/>
      <c r="F456" s="109"/>
      <c r="G456" s="101"/>
      <c r="H456" s="2" t="s">
        <v>593</v>
      </c>
      <c r="I456" s="5">
        <v>28</v>
      </c>
      <c r="J456" s="6">
        <v>10</v>
      </c>
      <c r="K456" s="15">
        <v>3</v>
      </c>
      <c r="L456" s="91" t="s">
        <v>592</v>
      </c>
      <c r="M456" s="92" t="s">
        <v>343</v>
      </c>
      <c r="N456" s="92" t="s">
        <v>353</v>
      </c>
      <c r="O456" s="92" t="s">
        <v>388</v>
      </c>
      <c r="P456" s="5"/>
      <c r="Q456" s="196">
        <f>Q457</f>
        <v>144</v>
      </c>
      <c r="R456" s="196">
        <f>R457</f>
        <v>144</v>
      </c>
      <c r="S456" s="196">
        <f>S457</f>
        <v>144</v>
      </c>
    </row>
    <row r="457" spans="1:19" ht="30" customHeight="1">
      <c r="A457" s="106"/>
      <c r="B457" s="107"/>
      <c r="C457" s="102"/>
      <c r="D457" s="103"/>
      <c r="E457" s="100"/>
      <c r="F457" s="100"/>
      <c r="G457" s="101"/>
      <c r="H457" s="4" t="s">
        <v>804</v>
      </c>
      <c r="I457" s="5">
        <v>28</v>
      </c>
      <c r="J457" s="6">
        <v>10</v>
      </c>
      <c r="K457" s="15">
        <v>3</v>
      </c>
      <c r="L457" s="91" t="s">
        <v>592</v>
      </c>
      <c r="M457" s="92" t="s">
        <v>343</v>
      </c>
      <c r="N457" s="92" t="s">
        <v>362</v>
      </c>
      <c r="O457" s="92" t="s">
        <v>388</v>
      </c>
      <c r="P457" s="5"/>
      <c r="Q457" s="194">
        <f>Q458</f>
        <v>144</v>
      </c>
      <c r="R457" s="194">
        <f t="shared" si="52"/>
        <v>144</v>
      </c>
      <c r="S457" s="194">
        <f t="shared" si="52"/>
        <v>144</v>
      </c>
    </row>
    <row r="458" spans="1:19" ht="34.5" customHeight="1">
      <c r="A458" s="106"/>
      <c r="B458" s="107"/>
      <c r="C458" s="102"/>
      <c r="D458" s="103"/>
      <c r="E458" s="100"/>
      <c r="F458" s="100"/>
      <c r="G458" s="101"/>
      <c r="H458" s="4" t="s">
        <v>11</v>
      </c>
      <c r="I458" s="5">
        <v>28</v>
      </c>
      <c r="J458" s="6">
        <v>10</v>
      </c>
      <c r="K458" s="15">
        <v>3</v>
      </c>
      <c r="L458" s="91" t="s">
        <v>592</v>
      </c>
      <c r="M458" s="92" t="s">
        <v>343</v>
      </c>
      <c r="N458" s="92" t="s">
        <v>362</v>
      </c>
      <c r="O458" s="92" t="s">
        <v>12</v>
      </c>
      <c r="P458" s="5"/>
      <c r="Q458" s="194">
        <f>Q459</f>
        <v>144</v>
      </c>
      <c r="R458" s="194">
        <f t="shared" si="52"/>
        <v>144</v>
      </c>
      <c r="S458" s="194">
        <f t="shared" si="52"/>
        <v>144</v>
      </c>
    </row>
    <row r="459" spans="1:19" ht="24.75" customHeight="1">
      <c r="A459" s="106"/>
      <c r="B459" s="107"/>
      <c r="C459" s="102"/>
      <c r="D459" s="103"/>
      <c r="E459" s="100"/>
      <c r="F459" s="100"/>
      <c r="G459" s="101"/>
      <c r="H459" s="4" t="s">
        <v>448</v>
      </c>
      <c r="I459" s="5">
        <v>28</v>
      </c>
      <c r="J459" s="6">
        <v>10</v>
      </c>
      <c r="K459" s="15">
        <v>3</v>
      </c>
      <c r="L459" s="91" t="s">
        <v>592</v>
      </c>
      <c r="M459" s="92" t="s">
        <v>343</v>
      </c>
      <c r="N459" s="92" t="s">
        <v>362</v>
      </c>
      <c r="O459" s="92" t="s">
        <v>12</v>
      </c>
      <c r="P459" s="5">
        <v>310</v>
      </c>
      <c r="Q459" s="194">
        <v>144</v>
      </c>
      <c r="R459" s="194">
        <v>144</v>
      </c>
      <c r="S459" s="194">
        <v>144</v>
      </c>
    </row>
    <row r="460" spans="1:19" ht="24.75" customHeight="1">
      <c r="A460" s="106"/>
      <c r="B460" s="107"/>
      <c r="C460" s="102"/>
      <c r="D460" s="103"/>
      <c r="E460" s="100"/>
      <c r="F460" s="100"/>
      <c r="G460" s="85"/>
      <c r="H460" s="4" t="s">
        <v>907</v>
      </c>
      <c r="I460" s="7">
        <v>27</v>
      </c>
      <c r="J460" s="18">
        <v>10</v>
      </c>
      <c r="K460" s="15">
        <v>3</v>
      </c>
      <c r="L460" s="117" t="s">
        <v>592</v>
      </c>
      <c r="M460" s="118" t="s">
        <v>343</v>
      </c>
      <c r="N460" s="118" t="s">
        <v>353</v>
      </c>
      <c r="O460" s="118" t="s">
        <v>870</v>
      </c>
      <c r="P460" s="5"/>
      <c r="Q460" s="196">
        <f>Q461</f>
        <v>168</v>
      </c>
      <c r="R460" s="196">
        <f>R461</f>
        <v>168</v>
      </c>
      <c r="S460" s="196">
        <f>S461</f>
        <v>168</v>
      </c>
    </row>
    <row r="461" spans="1:19" ht="24.75" customHeight="1">
      <c r="A461" s="106"/>
      <c r="B461" s="107"/>
      <c r="C461" s="102"/>
      <c r="D461" s="103"/>
      <c r="E461" s="100"/>
      <c r="F461" s="100"/>
      <c r="G461" s="85"/>
      <c r="H461" s="4" t="s">
        <v>872</v>
      </c>
      <c r="I461" s="7">
        <v>27</v>
      </c>
      <c r="J461" s="18">
        <v>10</v>
      </c>
      <c r="K461" s="15">
        <v>3</v>
      </c>
      <c r="L461" s="117" t="s">
        <v>592</v>
      </c>
      <c r="M461" s="118" t="s">
        <v>343</v>
      </c>
      <c r="N461" s="118" t="s">
        <v>353</v>
      </c>
      <c r="O461" s="118" t="s">
        <v>870</v>
      </c>
      <c r="P461" s="5">
        <v>330</v>
      </c>
      <c r="Q461" s="196">
        <v>168</v>
      </c>
      <c r="R461" s="196">
        <v>168</v>
      </c>
      <c r="S461" s="196">
        <v>168</v>
      </c>
    </row>
    <row r="462" spans="1:19" s="271" customFormat="1" ht="27.75" customHeight="1">
      <c r="A462" s="151"/>
      <c r="B462" s="152"/>
      <c r="C462" s="153"/>
      <c r="D462" s="154"/>
      <c r="E462" s="448">
        <v>5250300</v>
      </c>
      <c r="F462" s="448"/>
      <c r="G462" s="125">
        <v>530</v>
      </c>
      <c r="H462" s="31" t="s">
        <v>119</v>
      </c>
      <c r="I462" s="13">
        <v>660</v>
      </c>
      <c r="J462" s="14" t="s">
        <v>316</v>
      </c>
      <c r="K462" s="14" t="s">
        <v>316</v>
      </c>
      <c r="L462" s="126" t="s">
        <v>316</v>
      </c>
      <c r="M462" s="127" t="s">
        <v>316</v>
      </c>
      <c r="N462" s="127"/>
      <c r="O462" s="127" t="s">
        <v>316</v>
      </c>
      <c r="P462" s="13" t="s">
        <v>316</v>
      </c>
      <c r="Q462" s="192">
        <f>Q463</f>
        <v>1627.6000000000001</v>
      </c>
      <c r="R462" s="192">
        <f aca="true" t="shared" si="53" ref="R462:S464">R463</f>
        <v>1249.6</v>
      </c>
      <c r="S462" s="192">
        <f t="shared" si="53"/>
        <v>1249.6</v>
      </c>
    </row>
    <row r="463" spans="1:19" s="170" customFormat="1" ht="18.75" customHeight="1">
      <c r="A463" s="158"/>
      <c r="B463" s="159"/>
      <c r="C463" s="150"/>
      <c r="D463" s="137"/>
      <c r="E463" s="138"/>
      <c r="F463" s="138"/>
      <c r="G463" s="148">
        <v>530</v>
      </c>
      <c r="H463" s="130" t="s">
        <v>318</v>
      </c>
      <c r="I463" s="131">
        <v>660</v>
      </c>
      <c r="J463" s="132">
        <v>1</v>
      </c>
      <c r="K463" s="132" t="s">
        <v>389</v>
      </c>
      <c r="L463" s="133" t="s">
        <v>316</v>
      </c>
      <c r="M463" s="134" t="s">
        <v>316</v>
      </c>
      <c r="N463" s="134"/>
      <c r="O463" s="134" t="s">
        <v>316</v>
      </c>
      <c r="P463" s="139" t="s">
        <v>316</v>
      </c>
      <c r="Q463" s="197">
        <f>Q464</f>
        <v>1627.6000000000001</v>
      </c>
      <c r="R463" s="197">
        <f t="shared" si="53"/>
        <v>1249.6</v>
      </c>
      <c r="S463" s="197">
        <f t="shared" si="53"/>
        <v>1249.6</v>
      </c>
    </row>
    <row r="464" spans="1:19" s="170" customFormat="1" ht="18.75" customHeight="1">
      <c r="A464" s="418">
        <v>1000</v>
      </c>
      <c r="B464" s="418"/>
      <c r="C464" s="419"/>
      <c r="D464" s="419"/>
      <c r="E464" s="419"/>
      <c r="F464" s="419"/>
      <c r="G464" s="129">
        <v>530</v>
      </c>
      <c r="H464" s="130" t="s">
        <v>317</v>
      </c>
      <c r="I464" s="131">
        <v>660</v>
      </c>
      <c r="J464" s="132">
        <v>1</v>
      </c>
      <c r="K464" s="132">
        <v>13</v>
      </c>
      <c r="L464" s="133" t="s">
        <v>316</v>
      </c>
      <c r="M464" s="134" t="s">
        <v>316</v>
      </c>
      <c r="N464" s="134"/>
      <c r="O464" s="134" t="s">
        <v>316</v>
      </c>
      <c r="P464" s="131" t="s">
        <v>316</v>
      </c>
      <c r="Q464" s="193">
        <f>Q465</f>
        <v>1627.6000000000001</v>
      </c>
      <c r="R464" s="193">
        <f t="shared" si="53"/>
        <v>1249.6</v>
      </c>
      <c r="S464" s="193">
        <f t="shared" si="53"/>
        <v>1249.6</v>
      </c>
    </row>
    <row r="465" spans="1:19" s="170" customFormat="1" ht="18.75" customHeight="1">
      <c r="A465" s="135"/>
      <c r="B465" s="136"/>
      <c r="C465" s="158"/>
      <c r="D465" s="128"/>
      <c r="E465" s="128"/>
      <c r="F465" s="128"/>
      <c r="G465" s="129"/>
      <c r="H465" s="10" t="s">
        <v>60</v>
      </c>
      <c r="I465" s="9">
        <v>660</v>
      </c>
      <c r="J465" s="15">
        <v>1</v>
      </c>
      <c r="K465" s="15">
        <v>13</v>
      </c>
      <c r="L465" s="91" t="s">
        <v>350</v>
      </c>
      <c r="M465" s="92" t="s">
        <v>343</v>
      </c>
      <c r="N465" s="92" t="s">
        <v>353</v>
      </c>
      <c r="O465" s="92" t="s">
        <v>388</v>
      </c>
      <c r="P465" s="131"/>
      <c r="Q465" s="194">
        <f>Q466+Q474+Q472+Q470</f>
        <v>1627.6000000000001</v>
      </c>
      <c r="R465" s="194">
        <f>R466+R474+R472</f>
        <v>1249.6</v>
      </c>
      <c r="S465" s="194">
        <f>S466+S474+S472</f>
        <v>1249.6</v>
      </c>
    </row>
    <row r="466" spans="1:19" ht="18.75" customHeight="1">
      <c r="A466" s="95"/>
      <c r="B466" s="94"/>
      <c r="C466" s="93"/>
      <c r="D466" s="424">
        <v>5050000</v>
      </c>
      <c r="E466" s="425"/>
      <c r="F466" s="425"/>
      <c r="G466" s="85">
        <v>321</v>
      </c>
      <c r="H466" s="10" t="s">
        <v>98</v>
      </c>
      <c r="I466" s="9">
        <v>660</v>
      </c>
      <c r="J466" s="15">
        <v>1</v>
      </c>
      <c r="K466" s="15">
        <v>13</v>
      </c>
      <c r="L466" s="15" t="s">
        <v>350</v>
      </c>
      <c r="M466" s="92" t="s">
        <v>343</v>
      </c>
      <c r="N466" s="92" t="s">
        <v>353</v>
      </c>
      <c r="O466" s="92" t="s">
        <v>394</v>
      </c>
      <c r="P466" s="9" t="s">
        <v>316</v>
      </c>
      <c r="Q466" s="194">
        <f>SUM(Q467:Q469)</f>
        <v>1023</v>
      </c>
      <c r="R466" s="194">
        <f>SUM(R467:R468)</f>
        <v>1022.9</v>
      </c>
      <c r="S466" s="194">
        <f>SUM(S467:S468)</f>
        <v>1022.9</v>
      </c>
    </row>
    <row r="467" spans="1:19" ht="26.25" customHeight="1">
      <c r="A467" s="95"/>
      <c r="B467" s="94"/>
      <c r="C467" s="93"/>
      <c r="D467" s="97"/>
      <c r="E467" s="96"/>
      <c r="F467" s="96"/>
      <c r="G467" s="85"/>
      <c r="H467" s="10" t="s">
        <v>315</v>
      </c>
      <c r="I467" s="5">
        <v>660</v>
      </c>
      <c r="J467" s="18">
        <v>1</v>
      </c>
      <c r="K467" s="15">
        <v>13</v>
      </c>
      <c r="L467" s="15">
        <v>91</v>
      </c>
      <c r="M467" s="92" t="s">
        <v>343</v>
      </c>
      <c r="N467" s="92" t="s">
        <v>353</v>
      </c>
      <c r="O467" s="92" t="s">
        <v>394</v>
      </c>
      <c r="P467" s="9">
        <v>120</v>
      </c>
      <c r="Q467" s="194">
        <v>945.4</v>
      </c>
      <c r="R467" s="194">
        <v>945.4</v>
      </c>
      <c r="S467" s="194">
        <v>945.4</v>
      </c>
    </row>
    <row r="468" spans="1:19" ht="27.75" customHeight="1">
      <c r="A468" s="95"/>
      <c r="B468" s="94"/>
      <c r="C468" s="99"/>
      <c r="D468" s="97"/>
      <c r="E468" s="109"/>
      <c r="F468" s="109"/>
      <c r="G468" s="85"/>
      <c r="H468" s="4" t="s">
        <v>444</v>
      </c>
      <c r="I468" s="5">
        <v>660</v>
      </c>
      <c r="J468" s="20">
        <v>1</v>
      </c>
      <c r="K468" s="15">
        <v>13</v>
      </c>
      <c r="L468" s="15">
        <v>91</v>
      </c>
      <c r="M468" s="92" t="s">
        <v>343</v>
      </c>
      <c r="N468" s="92" t="s">
        <v>353</v>
      </c>
      <c r="O468" s="92" t="s">
        <v>394</v>
      </c>
      <c r="P468" s="5">
        <v>240</v>
      </c>
      <c r="Q468" s="194">
        <v>77.5</v>
      </c>
      <c r="R468" s="194">
        <v>77.5</v>
      </c>
      <c r="S468" s="194">
        <v>77.5</v>
      </c>
    </row>
    <row r="469" spans="1:19" ht="27.75" customHeight="1">
      <c r="A469" s="95"/>
      <c r="B469" s="94"/>
      <c r="C469" s="99"/>
      <c r="D469" s="103"/>
      <c r="E469" s="100"/>
      <c r="F469" s="100"/>
      <c r="G469" s="85"/>
      <c r="H469" s="10" t="s">
        <v>445</v>
      </c>
      <c r="I469" s="5">
        <v>660</v>
      </c>
      <c r="J469" s="20">
        <v>1</v>
      </c>
      <c r="K469" s="15">
        <v>13</v>
      </c>
      <c r="L469" s="15">
        <v>91</v>
      </c>
      <c r="M469" s="92" t="s">
        <v>343</v>
      </c>
      <c r="N469" s="92" t="s">
        <v>353</v>
      </c>
      <c r="O469" s="92" t="s">
        <v>394</v>
      </c>
      <c r="P469" s="5">
        <v>850</v>
      </c>
      <c r="Q469" s="196">
        <v>0.1</v>
      </c>
      <c r="R469" s="196">
        <v>0</v>
      </c>
      <c r="S469" s="196">
        <v>0</v>
      </c>
    </row>
    <row r="470" spans="1:19" ht="33" customHeight="1" hidden="1">
      <c r="A470" s="95"/>
      <c r="B470" s="94"/>
      <c r="C470" s="99"/>
      <c r="D470" s="103"/>
      <c r="E470" s="100"/>
      <c r="F470" s="100"/>
      <c r="G470" s="85"/>
      <c r="H470" s="104" t="s">
        <v>834</v>
      </c>
      <c r="I470" s="9">
        <v>660</v>
      </c>
      <c r="J470" s="6">
        <v>1</v>
      </c>
      <c r="K470" s="15">
        <v>13</v>
      </c>
      <c r="L470" s="15">
        <v>91</v>
      </c>
      <c r="M470" s="92" t="s">
        <v>343</v>
      </c>
      <c r="N470" s="92" t="s">
        <v>353</v>
      </c>
      <c r="O470" s="92" t="s">
        <v>833</v>
      </c>
      <c r="P470" s="5"/>
      <c r="Q470" s="196">
        <f>Q471</f>
        <v>0</v>
      </c>
      <c r="R470" s="196">
        <f>R471</f>
        <v>0</v>
      </c>
      <c r="S470" s="196">
        <f>S471</f>
        <v>0</v>
      </c>
    </row>
    <row r="471" spans="1:19" ht="27.75" customHeight="1" hidden="1">
      <c r="A471" s="95"/>
      <c r="B471" s="94"/>
      <c r="C471" s="99"/>
      <c r="D471" s="103"/>
      <c r="E471" s="100"/>
      <c r="F471" s="100"/>
      <c r="G471" s="85"/>
      <c r="H471" s="10" t="s">
        <v>315</v>
      </c>
      <c r="I471" s="9">
        <v>660</v>
      </c>
      <c r="J471" s="6">
        <v>1</v>
      </c>
      <c r="K471" s="15">
        <v>13</v>
      </c>
      <c r="L471" s="15">
        <v>91</v>
      </c>
      <c r="M471" s="92" t="s">
        <v>343</v>
      </c>
      <c r="N471" s="92" t="s">
        <v>353</v>
      </c>
      <c r="O471" s="92" t="s">
        <v>833</v>
      </c>
      <c r="P471" s="5">
        <v>120</v>
      </c>
      <c r="Q471" s="196">
        <v>0</v>
      </c>
      <c r="R471" s="196">
        <v>0</v>
      </c>
      <c r="S471" s="196">
        <v>0</v>
      </c>
    </row>
    <row r="472" spans="1:19" ht="39" customHeight="1">
      <c r="A472" s="95"/>
      <c r="B472" s="94"/>
      <c r="C472" s="99"/>
      <c r="D472" s="103"/>
      <c r="E472" s="100"/>
      <c r="F472" s="100"/>
      <c r="G472" s="85"/>
      <c r="H472" s="10" t="s">
        <v>569</v>
      </c>
      <c r="I472" s="9">
        <v>660</v>
      </c>
      <c r="J472" s="6">
        <v>1</v>
      </c>
      <c r="K472" s="15">
        <v>13</v>
      </c>
      <c r="L472" s="15">
        <v>91</v>
      </c>
      <c r="M472" s="92" t="s">
        <v>343</v>
      </c>
      <c r="N472" s="92" t="s">
        <v>353</v>
      </c>
      <c r="O472" s="92" t="s">
        <v>568</v>
      </c>
      <c r="P472" s="5"/>
      <c r="Q472" s="196">
        <f>Q473</f>
        <v>226.7</v>
      </c>
      <c r="R472" s="196">
        <f>R473</f>
        <v>226.7</v>
      </c>
      <c r="S472" s="196">
        <f>S473</f>
        <v>226.7</v>
      </c>
    </row>
    <row r="473" spans="1:19" ht="27.75" customHeight="1">
      <c r="A473" s="95"/>
      <c r="B473" s="94"/>
      <c r="C473" s="99"/>
      <c r="D473" s="103"/>
      <c r="E473" s="100"/>
      <c r="F473" s="100"/>
      <c r="G473" s="85"/>
      <c r="H473" s="10" t="s">
        <v>315</v>
      </c>
      <c r="I473" s="9">
        <v>660</v>
      </c>
      <c r="J473" s="6">
        <v>1</v>
      </c>
      <c r="K473" s="15">
        <v>13</v>
      </c>
      <c r="L473" s="15">
        <v>91</v>
      </c>
      <c r="M473" s="92" t="s">
        <v>343</v>
      </c>
      <c r="N473" s="92" t="s">
        <v>353</v>
      </c>
      <c r="O473" s="92" t="s">
        <v>568</v>
      </c>
      <c r="P473" s="5">
        <v>120</v>
      </c>
      <c r="Q473" s="196">
        <v>226.7</v>
      </c>
      <c r="R473" s="196">
        <v>226.7</v>
      </c>
      <c r="S473" s="196">
        <v>226.7</v>
      </c>
    </row>
    <row r="474" spans="1:19" ht="36.75" customHeight="1">
      <c r="A474" s="95"/>
      <c r="B474" s="94"/>
      <c r="C474" s="99"/>
      <c r="D474" s="103"/>
      <c r="E474" s="100"/>
      <c r="F474" s="100"/>
      <c r="G474" s="101"/>
      <c r="H474" s="10" t="s">
        <v>6</v>
      </c>
      <c r="I474" s="9">
        <v>660</v>
      </c>
      <c r="J474" s="6">
        <v>1</v>
      </c>
      <c r="K474" s="15">
        <v>13</v>
      </c>
      <c r="L474" s="15">
        <v>91</v>
      </c>
      <c r="M474" s="92" t="s">
        <v>343</v>
      </c>
      <c r="N474" s="92" t="s">
        <v>353</v>
      </c>
      <c r="O474" s="92" t="s">
        <v>5</v>
      </c>
      <c r="P474" s="5"/>
      <c r="Q474" s="196">
        <f>SUM(Q475:Q476)</f>
        <v>377.90000000000003</v>
      </c>
      <c r="R474" s="196">
        <f>SUM(R475:R476)</f>
        <v>0</v>
      </c>
      <c r="S474" s="196">
        <f>SUM(S475:S476)</f>
        <v>0</v>
      </c>
    </row>
    <row r="475" spans="1:19" ht="30.75" customHeight="1">
      <c r="A475" s="95"/>
      <c r="B475" s="94"/>
      <c r="C475" s="99"/>
      <c r="D475" s="103"/>
      <c r="E475" s="100"/>
      <c r="F475" s="100"/>
      <c r="G475" s="101"/>
      <c r="H475" s="10" t="s">
        <v>315</v>
      </c>
      <c r="I475" s="9">
        <v>660</v>
      </c>
      <c r="J475" s="6">
        <v>1</v>
      </c>
      <c r="K475" s="15">
        <v>13</v>
      </c>
      <c r="L475" s="15">
        <v>91</v>
      </c>
      <c r="M475" s="92" t="s">
        <v>343</v>
      </c>
      <c r="N475" s="92" t="s">
        <v>353</v>
      </c>
      <c r="O475" s="92" t="s">
        <v>5</v>
      </c>
      <c r="P475" s="5">
        <v>120</v>
      </c>
      <c r="Q475" s="196">
        <v>355.8</v>
      </c>
      <c r="R475" s="196">
        <v>0</v>
      </c>
      <c r="S475" s="196">
        <v>0</v>
      </c>
    </row>
    <row r="476" spans="1:19" ht="24.75" customHeight="1">
      <c r="A476" s="95"/>
      <c r="B476" s="94"/>
      <c r="C476" s="99"/>
      <c r="D476" s="103"/>
      <c r="E476" s="100"/>
      <c r="F476" s="100"/>
      <c r="G476" s="101"/>
      <c r="H476" s="10" t="s">
        <v>444</v>
      </c>
      <c r="I476" s="9">
        <v>660</v>
      </c>
      <c r="J476" s="6">
        <v>1</v>
      </c>
      <c r="K476" s="15">
        <v>13</v>
      </c>
      <c r="L476" s="15">
        <v>91</v>
      </c>
      <c r="M476" s="92" t="s">
        <v>343</v>
      </c>
      <c r="N476" s="92" t="s">
        <v>353</v>
      </c>
      <c r="O476" s="92" t="s">
        <v>5</v>
      </c>
      <c r="P476" s="5">
        <v>240</v>
      </c>
      <c r="Q476" s="194">
        <v>22.1</v>
      </c>
      <c r="R476" s="194">
        <v>0</v>
      </c>
      <c r="S476" s="194">
        <v>0</v>
      </c>
    </row>
    <row r="477" spans="1:19" s="271" customFormat="1" ht="26.25" customHeight="1">
      <c r="A477" s="151"/>
      <c r="B477" s="152"/>
      <c r="C477" s="153"/>
      <c r="D477" s="160"/>
      <c r="E477" s="161"/>
      <c r="F477" s="161"/>
      <c r="G477" s="155">
        <v>321</v>
      </c>
      <c r="H477" s="31" t="s">
        <v>120</v>
      </c>
      <c r="I477" s="13">
        <v>661</v>
      </c>
      <c r="J477" s="14" t="s">
        <v>316</v>
      </c>
      <c r="K477" s="14" t="s">
        <v>316</v>
      </c>
      <c r="L477" s="126" t="s">
        <v>316</v>
      </c>
      <c r="M477" s="127" t="s">
        <v>316</v>
      </c>
      <c r="N477" s="127"/>
      <c r="O477" s="127" t="s">
        <v>316</v>
      </c>
      <c r="P477" s="27" t="s">
        <v>316</v>
      </c>
      <c r="Q477" s="200">
        <f>Q478+Q518+Q525</f>
        <v>47685.3</v>
      </c>
      <c r="R477" s="200">
        <f>R478+R518+R525</f>
        <v>44649.899999999994</v>
      </c>
      <c r="S477" s="200">
        <f>S478+S518+S525</f>
        <v>46679.600000000006</v>
      </c>
    </row>
    <row r="478" spans="1:19" s="170" customFormat="1" ht="18.75" customHeight="1">
      <c r="A478" s="135"/>
      <c r="B478" s="136"/>
      <c r="C478" s="135"/>
      <c r="D478" s="416">
        <v>5200000</v>
      </c>
      <c r="E478" s="417"/>
      <c r="F478" s="417"/>
      <c r="G478" s="129">
        <v>530</v>
      </c>
      <c r="H478" s="130" t="s">
        <v>318</v>
      </c>
      <c r="I478" s="131">
        <v>661</v>
      </c>
      <c r="J478" s="132">
        <v>1</v>
      </c>
      <c r="K478" s="132" t="s">
        <v>389</v>
      </c>
      <c r="L478" s="133" t="s">
        <v>316</v>
      </c>
      <c r="M478" s="134" t="s">
        <v>316</v>
      </c>
      <c r="N478" s="134"/>
      <c r="O478" s="134" t="s">
        <v>316</v>
      </c>
      <c r="P478" s="139" t="s">
        <v>316</v>
      </c>
      <c r="Q478" s="197">
        <f>Q479+Q505</f>
        <v>26812.1</v>
      </c>
      <c r="R478" s="197">
        <f>R479+R505</f>
        <v>21828.3</v>
      </c>
      <c r="S478" s="197">
        <f>S479+S505</f>
        <v>21828.3</v>
      </c>
    </row>
    <row r="479" spans="1:19" s="170" customFormat="1" ht="36.75" customHeight="1">
      <c r="A479" s="135"/>
      <c r="B479" s="136"/>
      <c r="C479" s="146"/>
      <c r="D479" s="143"/>
      <c r="E479" s="426">
        <v>5201000</v>
      </c>
      <c r="F479" s="426"/>
      <c r="G479" s="129">
        <v>530</v>
      </c>
      <c r="H479" s="130" t="s">
        <v>118</v>
      </c>
      <c r="I479" s="131">
        <v>661</v>
      </c>
      <c r="J479" s="132">
        <v>1</v>
      </c>
      <c r="K479" s="132">
        <v>6</v>
      </c>
      <c r="L479" s="133" t="s">
        <v>316</v>
      </c>
      <c r="M479" s="134" t="s">
        <v>316</v>
      </c>
      <c r="N479" s="134"/>
      <c r="O479" s="134" t="s">
        <v>316</v>
      </c>
      <c r="P479" s="139" t="s">
        <v>316</v>
      </c>
      <c r="Q479" s="197">
        <f>Q480</f>
        <v>8162.300000000001</v>
      </c>
      <c r="R479" s="197">
        <f>R480</f>
        <v>6408.000000000001</v>
      </c>
      <c r="S479" s="197">
        <f>S480</f>
        <v>6408.000000000001</v>
      </c>
    </row>
    <row r="480" spans="1:19" ht="36.75" customHeight="1">
      <c r="A480" s="93"/>
      <c r="B480" s="94"/>
      <c r="C480" s="99"/>
      <c r="D480" s="97"/>
      <c r="E480" s="100"/>
      <c r="F480" s="100"/>
      <c r="G480" s="85"/>
      <c r="H480" s="10" t="s">
        <v>436</v>
      </c>
      <c r="I480" s="9">
        <v>661</v>
      </c>
      <c r="J480" s="15">
        <v>1</v>
      </c>
      <c r="K480" s="15">
        <v>6</v>
      </c>
      <c r="L480" s="91" t="s">
        <v>437</v>
      </c>
      <c r="M480" s="92" t="s">
        <v>343</v>
      </c>
      <c r="N480" s="92" t="s">
        <v>353</v>
      </c>
      <c r="O480" s="92" t="s">
        <v>388</v>
      </c>
      <c r="P480" s="5"/>
      <c r="Q480" s="196">
        <f>Q481+Q485+Q501</f>
        <v>8162.300000000001</v>
      </c>
      <c r="R480" s="196">
        <f>R481+R485+R501</f>
        <v>6408.000000000001</v>
      </c>
      <c r="S480" s="196">
        <f>S481+S485+S501</f>
        <v>6408.000000000001</v>
      </c>
    </row>
    <row r="481" spans="1:19" ht="36.75" customHeight="1">
      <c r="A481" s="93"/>
      <c r="B481" s="94"/>
      <c r="C481" s="110"/>
      <c r="D481" s="103"/>
      <c r="E481" s="100"/>
      <c r="F481" s="100"/>
      <c r="G481" s="85"/>
      <c r="H481" s="10" t="s">
        <v>600</v>
      </c>
      <c r="I481" s="9">
        <v>661</v>
      </c>
      <c r="J481" s="15">
        <v>1</v>
      </c>
      <c r="K481" s="15">
        <v>6</v>
      </c>
      <c r="L481" s="91" t="s">
        <v>437</v>
      </c>
      <c r="M481" s="92" t="s">
        <v>345</v>
      </c>
      <c r="N481" s="92" t="s">
        <v>353</v>
      </c>
      <c r="O481" s="92" t="s">
        <v>388</v>
      </c>
      <c r="P481" s="5"/>
      <c r="Q481" s="196">
        <f>Q482</f>
        <v>15</v>
      </c>
      <c r="R481" s="196">
        <f aca="true" t="shared" si="54" ref="R481:S483">R482</f>
        <v>15</v>
      </c>
      <c r="S481" s="196">
        <f t="shared" si="54"/>
        <v>15</v>
      </c>
    </row>
    <row r="482" spans="1:19" ht="36.75" customHeight="1">
      <c r="A482" s="93"/>
      <c r="B482" s="94"/>
      <c r="C482" s="110"/>
      <c r="D482" s="103"/>
      <c r="E482" s="100"/>
      <c r="F482" s="100"/>
      <c r="G482" s="85"/>
      <c r="H482" s="10" t="s">
        <v>788</v>
      </c>
      <c r="I482" s="9">
        <v>661</v>
      </c>
      <c r="J482" s="15">
        <v>1</v>
      </c>
      <c r="K482" s="15">
        <v>6</v>
      </c>
      <c r="L482" s="91" t="s">
        <v>437</v>
      </c>
      <c r="M482" s="92" t="s">
        <v>345</v>
      </c>
      <c r="N482" s="92" t="s">
        <v>362</v>
      </c>
      <c r="O482" s="92" t="s">
        <v>388</v>
      </c>
      <c r="P482" s="5"/>
      <c r="Q482" s="196">
        <f>Q483</f>
        <v>15</v>
      </c>
      <c r="R482" s="196">
        <f t="shared" si="54"/>
        <v>15</v>
      </c>
      <c r="S482" s="196">
        <f t="shared" si="54"/>
        <v>15</v>
      </c>
    </row>
    <row r="483" spans="1:19" ht="21.75" customHeight="1">
      <c r="A483" s="93"/>
      <c r="B483" s="94"/>
      <c r="C483" s="110"/>
      <c r="D483" s="103"/>
      <c r="E483" s="100"/>
      <c r="F483" s="100"/>
      <c r="G483" s="85"/>
      <c r="H483" s="10" t="s">
        <v>98</v>
      </c>
      <c r="I483" s="9">
        <v>661</v>
      </c>
      <c r="J483" s="15">
        <v>1</v>
      </c>
      <c r="K483" s="15">
        <v>6</v>
      </c>
      <c r="L483" s="91" t="s">
        <v>437</v>
      </c>
      <c r="M483" s="92" t="s">
        <v>345</v>
      </c>
      <c r="N483" s="92" t="s">
        <v>362</v>
      </c>
      <c r="O483" s="92" t="s">
        <v>394</v>
      </c>
      <c r="P483" s="5"/>
      <c r="Q483" s="196">
        <f>Q484</f>
        <v>15</v>
      </c>
      <c r="R483" s="196">
        <f t="shared" si="54"/>
        <v>15</v>
      </c>
      <c r="S483" s="196">
        <f t="shared" si="54"/>
        <v>15</v>
      </c>
    </row>
    <row r="484" spans="1:19" ht="28.5" customHeight="1">
      <c r="A484" s="93"/>
      <c r="B484" s="94"/>
      <c r="C484" s="110"/>
      <c r="D484" s="103"/>
      <c r="E484" s="100"/>
      <c r="F484" s="100"/>
      <c r="G484" s="85"/>
      <c r="H484" s="10" t="s">
        <v>444</v>
      </c>
      <c r="I484" s="9">
        <v>661</v>
      </c>
      <c r="J484" s="15">
        <v>1</v>
      </c>
      <c r="K484" s="15">
        <v>6</v>
      </c>
      <c r="L484" s="91" t="s">
        <v>437</v>
      </c>
      <c r="M484" s="92" t="s">
        <v>345</v>
      </c>
      <c r="N484" s="92" t="s">
        <v>362</v>
      </c>
      <c r="O484" s="92" t="s">
        <v>394</v>
      </c>
      <c r="P484" s="5">
        <v>240</v>
      </c>
      <c r="Q484" s="196">
        <v>15</v>
      </c>
      <c r="R484" s="196">
        <v>15</v>
      </c>
      <c r="S484" s="196">
        <v>15</v>
      </c>
    </row>
    <row r="485" spans="1:19" ht="38.25" customHeight="1">
      <c r="A485" s="93"/>
      <c r="B485" s="94"/>
      <c r="C485" s="110"/>
      <c r="D485" s="90"/>
      <c r="E485" s="90"/>
      <c r="F485" s="90"/>
      <c r="G485" s="85"/>
      <c r="H485" s="10" t="s">
        <v>440</v>
      </c>
      <c r="I485" s="9">
        <v>661</v>
      </c>
      <c r="J485" s="15">
        <v>1</v>
      </c>
      <c r="K485" s="15">
        <v>6</v>
      </c>
      <c r="L485" s="91" t="s">
        <v>437</v>
      </c>
      <c r="M485" s="92" t="s">
        <v>340</v>
      </c>
      <c r="N485" s="92" t="s">
        <v>353</v>
      </c>
      <c r="O485" s="92" t="s">
        <v>388</v>
      </c>
      <c r="P485" s="9"/>
      <c r="Q485" s="194">
        <f>Q486</f>
        <v>8127.300000000001</v>
      </c>
      <c r="R485" s="194">
        <f>R486</f>
        <v>6373.000000000001</v>
      </c>
      <c r="S485" s="194">
        <f>S486</f>
        <v>6373.000000000001</v>
      </c>
    </row>
    <row r="486" spans="1:19" ht="62.25" customHeight="1">
      <c r="A486" s="93"/>
      <c r="B486" s="94"/>
      <c r="C486" s="110"/>
      <c r="D486" s="107"/>
      <c r="E486" s="110"/>
      <c r="F486" s="110"/>
      <c r="G486" s="85"/>
      <c r="H486" s="10" t="s">
        <v>553</v>
      </c>
      <c r="I486" s="9">
        <v>661</v>
      </c>
      <c r="J486" s="15">
        <v>1</v>
      </c>
      <c r="K486" s="15">
        <v>6</v>
      </c>
      <c r="L486" s="91" t="s">
        <v>437</v>
      </c>
      <c r="M486" s="92" t="s">
        <v>340</v>
      </c>
      <c r="N486" s="92" t="s">
        <v>344</v>
      </c>
      <c r="O486" s="92" t="s">
        <v>388</v>
      </c>
      <c r="P486" s="5"/>
      <c r="Q486" s="196">
        <f>Q487+Q495+Q498+Q493+Q491</f>
        <v>8127.300000000001</v>
      </c>
      <c r="R486" s="196">
        <f>R487+R495+R498+R493</f>
        <v>6373.000000000001</v>
      </c>
      <c r="S486" s="196">
        <f>S487+S495+S498+S493</f>
        <v>6373.000000000001</v>
      </c>
    </row>
    <row r="487" spans="1:19" ht="24" customHeight="1">
      <c r="A487" s="95"/>
      <c r="B487" s="94"/>
      <c r="C487" s="99"/>
      <c r="D487" s="97"/>
      <c r="E487" s="100"/>
      <c r="F487" s="100"/>
      <c r="G487" s="101">
        <v>530</v>
      </c>
      <c r="H487" s="10" t="s">
        <v>98</v>
      </c>
      <c r="I487" s="9">
        <v>661</v>
      </c>
      <c r="J487" s="15">
        <v>1</v>
      </c>
      <c r="K487" s="15">
        <v>6</v>
      </c>
      <c r="L487" s="15">
        <v>33</v>
      </c>
      <c r="M487" s="92" t="s">
        <v>340</v>
      </c>
      <c r="N487" s="92" t="s">
        <v>344</v>
      </c>
      <c r="O487" s="92" t="s">
        <v>394</v>
      </c>
      <c r="P487" s="5" t="s">
        <v>316</v>
      </c>
      <c r="Q487" s="196">
        <f>SUM(Q488:Q490)</f>
        <v>5367.900000000001</v>
      </c>
      <c r="R487" s="196">
        <f>SUM(R488:R490)</f>
        <v>5367.900000000001</v>
      </c>
      <c r="S487" s="196">
        <f>SUM(S488:S490)</f>
        <v>5367.900000000001</v>
      </c>
    </row>
    <row r="488" spans="1:19" ht="22.5" customHeight="1">
      <c r="A488" s="106"/>
      <c r="B488" s="107"/>
      <c r="C488" s="102"/>
      <c r="D488" s="103"/>
      <c r="E488" s="100"/>
      <c r="F488" s="100"/>
      <c r="G488" s="85"/>
      <c r="H488" s="10" t="s">
        <v>315</v>
      </c>
      <c r="I488" s="5">
        <v>661</v>
      </c>
      <c r="J488" s="18">
        <v>1</v>
      </c>
      <c r="K488" s="15">
        <v>6</v>
      </c>
      <c r="L488" s="15">
        <v>33</v>
      </c>
      <c r="M488" s="92" t="s">
        <v>340</v>
      </c>
      <c r="N488" s="92" t="s">
        <v>344</v>
      </c>
      <c r="O488" s="92" t="s">
        <v>394</v>
      </c>
      <c r="P488" s="5">
        <v>120</v>
      </c>
      <c r="Q488" s="196">
        <v>4572.8</v>
      </c>
      <c r="R488" s="196">
        <v>4572.8</v>
      </c>
      <c r="S488" s="196">
        <v>4572.8</v>
      </c>
    </row>
    <row r="489" spans="1:19" ht="21.75" customHeight="1">
      <c r="A489" s="106"/>
      <c r="B489" s="108"/>
      <c r="C489" s="102"/>
      <c r="D489" s="105"/>
      <c r="E489" s="100"/>
      <c r="F489" s="100"/>
      <c r="G489" s="85"/>
      <c r="H489" s="4" t="s">
        <v>444</v>
      </c>
      <c r="I489" s="5">
        <v>661</v>
      </c>
      <c r="J489" s="20">
        <v>1</v>
      </c>
      <c r="K489" s="15">
        <v>6</v>
      </c>
      <c r="L489" s="15">
        <v>33</v>
      </c>
      <c r="M489" s="92" t="s">
        <v>340</v>
      </c>
      <c r="N489" s="92" t="s">
        <v>344</v>
      </c>
      <c r="O489" s="92" t="s">
        <v>394</v>
      </c>
      <c r="P489" s="5">
        <v>240</v>
      </c>
      <c r="Q489" s="194">
        <v>787.1</v>
      </c>
      <c r="R489" s="194">
        <v>787.1</v>
      </c>
      <c r="S489" s="194">
        <v>787.1</v>
      </c>
    </row>
    <row r="490" spans="1:19" ht="21.75" customHeight="1">
      <c r="A490" s="93"/>
      <c r="B490" s="94"/>
      <c r="C490" s="90"/>
      <c r="D490" s="90"/>
      <c r="E490" s="90"/>
      <c r="F490" s="90"/>
      <c r="G490" s="85"/>
      <c r="H490" s="10" t="s">
        <v>445</v>
      </c>
      <c r="I490" s="9">
        <v>661</v>
      </c>
      <c r="J490" s="15">
        <v>1</v>
      </c>
      <c r="K490" s="15">
        <v>6</v>
      </c>
      <c r="L490" s="91" t="s">
        <v>437</v>
      </c>
      <c r="M490" s="92" t="s">
        <v>340</v>
      </c>
      <c r="N490" s="92" t="s">
        <v>344</v>
      </c>
      <c r="O490" s="92" t="s">
        <v>394</v>
      </c>
      <c r="P490" s="9">
        <v>850</v>
      </c>
      <c r="Q490" s="194">
        <v>8</v>
      </c>
      <c r="R490" s="194">
        <v>8</v>
      </c>
      <c r="S490" s="194">
        <v>8</v>
      </c>
    </row>
    <row r="491" spans="1:19" ht="31.5" customHeight="1" hidden="1">
      <c r="A491" s="93"/>
      <c r="B491" s="94"/>
      <c r="C491" s="90"/>
      <c r="D491" s="90"/>
      <c r="E491" s="90"/>
      <c r="F491" s="90"/>
      <c r="G491" s="85"/>
      <c r="H491" s="104" t="s">
        <v>834</v>
      </c>
      <c r="I491" s="9">
        <v>661</v>
      </c>
      <c r="J491" s="15">
        <v>1</v>
      </c>
      <c r="K491" s="15">
        <v>6</v>
      </c>
      <c r="L491" s="91" t="s">
        <v>437</v>
      </c>
      <c r="M491" s="92" t="s">
        <v>340</v>
      </c>
      <c r="N491" s="92" t="s">
        <v>344</v>
      </c>
      <c r="O491" s="92" t="s">
        <v>833</v>
      </c>
      <c r="P491" s="9"/>
      <c r="Q491" s="194">
        <f>Q492</f>
        <v>0</v>
      </c>
      <c r="R491" s="194">
        <f>R492</f>
        <v>0</v>
      </c>
      <c r="S491" s="194">
        <f>S492</f>
        <v>0</v>
      </c>
    </row>
    <row r="492" spans="1:19" ht="21.75" customHeight="1" hidden="1">
      <c r="A492" s="93"/>
      <c r="B492" s="94"/>
      <c r="C492" s="90"/>
      <c r="D492" s="90"/>
      <c r="E492" s="90"/>
      <c r="F492" s="90"/>
      <c r="G492" s="85"/>
      <c r="H492" s="10" t="s">
        <v>315</v>
      </c>
      <c r="I492" s="9">
        <v>661</v>
      </c>
      <c r="J492" s="15">
        <v>1</v>
      </c>
      <c r="K492" s="15">
        <v>6</v>
      </c>
      <c r="L492" s="91" t="s">
        <v>437</v>
      </c>
      <c r="M492" s="92" t="s">
        <v>340</v>
      </c>
      <c r="N492" s="92" t="s">
        <v>344</v>
      </c>
      <c r="O492" s="92" t="s">
        <v>833</v>
      </c>
      <c r="P492" s="9">
        <v>120</v>
      </c>
      <c r="Q492" s="194">
        <v>0</v>
      </c>
      <c r="R492" s="194">
        <v>0</v>
      </c>
      <c r="S492" s="194">
        <v>0</v>
      </c>
    </row>
    <row r="493" spans="1:19" ht="31.5" customHeight="1">
      <c r="A493" s="93"/>
      <c r="B493" s="94"/>
      <c r="C493" s="90"/>
      <c r="D493" s="90"/>
      <c r="E493" s="90"/>
      <c r="F493" s="90"/>
      <c r="G493" s="85"/>
      <c r="H493" s="10" t="s">
        <v>569</v>
      </c>
      <c r="I493" s="9">
        <v>661</v>
      </c>
      <c r="J493" s="15">
        <v>1</v>
      </c>
      <c r="K493" s="15">
        <v>6</v>
      </c>
      <c r="L493" s="91" t="s">
        <v>437</v>
      </c>
      <c r="M493" s="92" t="s">
        <v>340</v>
      </c>
      <c r="N493" s="92" t="s">
        <v>344</v>
      </c>
      <c r="O493" s="92" t="s">
        <v>568</v>
      </c>
      <c r="P493" s="9"/>
      <c r="Q493" s="194">
        <f>Q494</f>
        <v>1005.1</v>
      </c>
      <c r="R493" s="194">
        <f>R494</f>
        <v>1005.1</v>
      </c>
      <c r="S493" s="194">
        <f>S494</f>
        <v>1005.1</v>
      </c>
    </row>
    <row r="494" spans="1:19" ht="21.75" customHeight="1">
      <c r="A494" s="93"/>
      <c r="B494" s="94"/>
      <c r="C494" s="90"/>
      <c r="D494" s="90"/>
      <c r="E494" s="90"/>
      <c r="F494" s="90"/>
      <c r="G494" s="85"/>
      <c r="H494" s="10" t="s">
        <v>315</v>
      </c>
      <c r="I494" s="9">
        <v>661</v>
      </c>
      <c r="J494" s="15">
        <v>1</v>
      </c>
      <c r="K494" s="15">
        <v>6</v>
      </c>
      <c r="L494" s="91" t="s">
        <v>437</v>
      </c>
      <c r="M494" s="92" t="s">
        <v>340</v>
      </c>
      <c r="N494" s="92" t="s">
        <v>344</v>
      </c>
      <c r="O494" s="92" t="s">
        <v>568</v>
      </c>
      <c r="P494" s="9">
        <v>120</v>
      </c>
      <c r="Q494" s="194">
        <v>1005.1</v>
      </c>
      <c r="R494" s="194">
        <v>1005.1</v>
      </c>
      <c r="S494" s="194">
        <v>1005.1</v>
      </c>
    </row>
    <row r="495" spans="1:19" ht="24" customHeight="1">
      <c r="A495" s="93"/>
      <c r="B495" s="94"/>
      <c r="C495" s="90"/>
      <c r="D495" s="90"/>
      <c r="E495" s="90"/>
      <c r="F495" s="90"/>
      <c r="G495" s="85"/>
      <c r="H495" s="10" t="s">
        <v>9</v>
      </c>
      <c r="I495" s="9">
        <v>661</v>
      </c>
      <c r="J495" s="15">
        <v>1</v>
      </c>
      <c r="K495" s="15">
        <v>6</v>
      </c>
      <c r="L495" s="91" t="s">
        <v>437</v>
      </c>
      <c r="M495" s="92" t="s">
        <v>340</v>
      </c>
      <c r="N495" s="92" t="s">
        <v>344</v>
      </c>
      <c r="O495" s="92" t="s">
        <v>7</v>
      </c>
      <c r="P495" s="9"/>
      <c r="Q495" s="201">
        <f>SUM(Q496:Q497)</f>
        <v>460.9</v>
      </c>
      <c r="R495" s="201">
        <f>SUM(R496:R497)</f>
        <v>0</v>
      </c>
      <c r="S495" s="201">
        <f>SUM(S496:S497)</f>
        <v>0</v>
      </c>
    </row>
    <row r="496" spans="1:19" ht="24" customHeight="1">
      <c r="A496" s="93"/>
      <c r="B496" s="94"/>
      <c r="C496" s="90"/>
      <c r="D496" s="90"/>
      <c r="E496" s="90"/>
      <c r="F496" s="90"/>
      <c r="G496" s="85"/>
      <c r="H496" s="10" t="s">
        <v>315</v>
      </c>
      <c r="I496" s="9">
        <v>661</v>
      </c>
      <c r="J496" s="15">
        <v>1</v>
      </c>
      <c r="K496" s="15">
        <v>6</v>
      </c>
      <c r="L496" s="91" t="s">
        <v>437</v>
      </c>
      <c r="M496" s="92" t="s">
        <v>340</v>
      </c>
      <c r="N496" s="92" t="s">
        <v>344</v>
      </c>
      <c r="O496" s="92" t="s">
        <v>7</v>
      </c>
      <c r="P496" s="9">
        <v>120</v>
      </c>
      <c r="Q496" s="201">
        <f>458.9+56.6-56.6</f>
        <v>458.9</v>
      </c>
      <c r="R496" s="201">
        <v>0</v>
      </c>
      <c r="S496" s="201">
        <v>0</v>
      </c>
    </row>
    <row r="497" spans="1:19" ht="29.25" customHeight="1">
      <c r="A497" s="93"/>
      <c r="B497" s="94"/>
      <c r="C497" s="90"/>
      <c r="D497" s="90"/>
      <c r="E497" s="90"/>
      <c r="F497" s="90"/>
      <c r="G497" s="85"/>
      <c r="H497" s="10" t="s">
        <v>444</v>
      </c>
      <c r="I497" s="9">
        <v>661</v>
      </c>
      <c r="J497" s="15">
        <v>1</v>
      </c>
      <c r="K497" s="15">
        <v>6</v>
      </c>
      <c r="L497" s="91" t="s">
        <v>437</v>
      </c>
      <c r="M497" s="92" t="s">
        <v>340</v>
      </c>
      <c r="N497" s="92" t="s">
        <v>344</v>
      </c>
      <c r="O497" s="92" t="s">
        <v>7</v>
      </c>
      <c r="P497" s="9">
        <v>240</v>
      </c>
      <c r="Q497" s="194">
        <v>2</v>
      </c>
      <c r="R497" s="194">
        <v>0</v>
      </c>
      <c r="S497" s="194">
        <v>0</v>
      </c>
    </row>
    <row r="498" spans="1:19" ht="31.5" customHeight="1">
      <c r="A498" s="93"/>
      <c r="B498" s="94"/>
      <c r="C498" s="90"/>
      <c r="D498" s="90"/>
      <c r="E498" s="90"/>
      <c r="F498" s="90"/>
      <c r="G498" s="85"/>
      <c r="H498" s="10" t="s">
        <v>10</v>
      </c>
      <c r="I498" s="9">
        <v>661</v>
      </c>
      <c r="J498" s="15">
        <v>1</v>
      </c>
      <c r="K498" s="15">
        <v>6</v>
      </c>
      <c r="L498" s="91" t="s">
        <v>437</v>
      </c>
      <c r="M498" s="92" t="s">
        <v>340</v>
      </c>
      <c r="N498" s="92" t="s">
        <v>344</v>
      </c>
      <c r="O498" s="92" t="s">
        <v>8</v>
      </c>
      <c r="P498" s="9"/>
      <c r="Q498" s="201">
        <f>SUM(Q499:Q500)</f>
        <v>1293.4</v>
      </c>
      <c r="R498" s="201">
        <f>SUM(R499:R500)</f>
        <v>0</v>
      </c>
      <c r="S498" s="201">
        <f>SUM(S499:S500)</f>
        <v>0</v>
      </c>
    </row>
    <row r="499" spans="1:19" ht="22.5" customHeight="1">
      <c r="A499" s="93"/>
      <c r="B499" s="94"/>
      <c r="C499" s="90"/>
      <c r="D499" s="90"/>
      <c r="E499" s="90"/>
      <c r="F499" s="90"/>
      <c r="G499" s="85"/>
      <c r="H499" s="10" t="s">
        <v>315</v>
      </c>
      <c r="I499" s="9">
        <v>661</v>
      </c>
      <c r="J499" s="15">
        <v>1</v>
      </c>
      <c r="K499" s="15">
        <v>6</v>
      </c>
      <c r="L499" s="91" t="s">
        <v>437</v>
      </c>
      <c r="M499" s="92" t="s">
        <v>340</v>
      </c>
      <c r="N499" s="92" t="s">
        <v>344</v>
      </c>
      <c r="O499" s="92" t="s">
        <v>8</v>
      </c>
      <c r="P499" s="9">
        <v>120</v>
      </c>
      <c r="Q499" s="201">
        <v>1225.4</v>
      </c>
      <c r="R499" s="201">
        <v>0</v>
      </c>
      <c r="S499" s="201">
        <v>0</v>
      </c>
    </row>
    <row r="500" spans="1:19" ht="24" customHeight="1">
      <c r="A500" s="93"/>
      <c r="B500" s="94"/>
      <c r="C500" s="102"/>
      <c r="D500" s="107"/>
      <c r="E500" s="110"/>
      <c r="F500" s="110"/>
      <c r="G500" s="85"/>
      <c r="H500" s="10" t="s">
        <v>444</v>
      </c>
      <c r="I500" s="5">
        <v>661</v>
      </c>
      <c r="J500" s="15">
        <v>1</v>
      </c>
      <c r="K500" s="15">
        <v>6</v>
      </c>
      <c r="L500" s="91" t="s">
        <v>437</v>
      </c>
      <c r="M500" s="92" t="s">
        <v>340</v>
      </c>
      <c r="N500" s="92" t="s">
        <v>344</v>
      </c>
      <c r="O500" s="92" t="s">
        <v>8</v>
      </c>
      <c r="P500" s="9">
        <v>240</v>
      </c>
      <c r="Q500" s="194">
        <v>68</v>
      </c>
      <c r="R500" s="194">
        <v>0</v>
      </c>
      <c r="S500" s="194">
        <v>0</v>
      </c>
    </row>
    <row r="501" spans="1:19" ht="24" customHeight="1">
      <c r="A501" s="93"/>
      <c r="B501" s="94"/>
      <c r="C501" s="102"/>
      <c r="D501" s="107"/>
      <c r="E501" s="110"/>
      <c r="F501" s="110"/>
      <c r="G501" s="85"/>
      <c r="H501" s="10" t="s">
        <v>792</v>
      </c>
      <c r="I501" s="9">
        <v>661</v>
      </c>
      <c r="J501" s="15">
        <v>1</v>
      </c>
      <c r="K501" s="15">
        <v>6</v>
      </c>
      <c r="L501" s="91" t="s">
        <v>437</v>
      </c>
      <c r="M501" s="92" t="s">
        <v>355</v>
      </c>
      <c r="N501" s="92" t="s">
        <v>353</v>
      </c>
      <c r="O501" s="92" t="s">
        <v>388</v>
      </c>
      <c r="P501" s="9"/>
      <c r="Q501" s="194">
        <f>Q502</f>
        <v>20</v>
      </c>
      <c r="R501" s="194">
        <f aca="true" t="shared" si="55" ref="R501:S503">R502</f>
        <v>20</v>
      </c>
      <c r="S501" s="194">
        <f t="shared" si="55"/>
        <v>20</v>
      </c>
    </row>
    <row r="502" spans="1:19" ht="32.25" customHeight="1">
      <c r="A502" s="93"/>
      <c r="B502" s="94"/>
      <c r="C502" s="102"/>
      <c r="D502" s="107"/>
      <c r="E502" s="110"/>
      <c r="F502" s="110"/>
      <c r="G502" s="85"/>
      <c r="H502" s="10" t="s">
        <v>793</v>
      </c>
      <c r="I502" s="9">
        <v>661</v>
      </c>
      <c r="J502" s="15">
        <v>1</v>
      </c>
      <c r="K502" s="15">
        <v>6</v>
      </c>
      <c r="L502" s="91" t="s">
        <v>437</v>
      </c>
      <c r="M502" s="92" t="s">
        <v>355</v>
      </c>
      <c r="N502" s="92" t="s">
        <v>344</v>
      </c>
      <c r="O502" s="92" t="s">
        <v>388</v>
      </c>
      <c r="P502" s="9"/>
      <c r="Q502" s="194">
        <f>Q503</f>
        <v>20</v>
      </c>
      <c r="R502" s="194">
        <f t="shared" si="55"/>
        <v>20</v>
      </c>
      <c r="S502" s="194">
        <f t="shared" si="55"/>
        <v>20</v>
      </c>
    </row>
    <row r="503" spans="1:19" ht="24" customHeight="1">
      <c r="A503" s="93"/>
      <c r="B503" s="94"/>
      <c r="C503" s="102"/>
      <c r="D503" s="107"/>
      <c r="E503" s="110"/>
      <c r="F503" s="110"/>
      <c r="G503" s="85"/>
      <c r="H503" s="10" t="s">
        <v>794</v>
      </c>
      <c r="I503" s="9">
        <v>661</v>
      </c>
      <c r="J503" s="15">
        <v>1</v>
      </c>
      <c r="K503" s="15">
        <v>6</v>
      </c>
      <c r="L503" s="91" t="s">
        <v>437</v>
      </c>
      <c r="M503" s="92" t="s">
        <v>355</v>
      </c>
      <c r="N503" s="92" t="s">
        <v>344</v>
      </c>
      <c r="O503" s="92" t="s">
        <v>791</v>
      </c>
      <c r="P503" s="9"/>
      <c r="Q503" s="194">
        <f>Q504</f>
        <v>20</v>
      </c>
      <c r="R503" s="194">
        <f t="shared" si="55"/>
        <v>20</v>
      </c>
      <c r="S503" s="194">
        <f t="shared" si="55"/>
        <v>20</v>
      </c>
    </row>
    <row r="504" spans="1:19" ht="24" customHeight="1">
      <c r="A504" s="93"/>
      <c r="B504" s="94"/>
      <c r="C504" s="102"/>
      <c r="D504" s="107"/>
      <c r="E504" s="110"/>
      <c r="F504" s="110"/>
      <c r="G504" s="85"/>
      <c r="H504" s="10" t="s">
        <v>444</v>
      </c>
      <c r="I504" s="9">
        <v>661</v>
      </c>
      <c r="J504" s="15">
        <v>1</v>
      </c>
      <c r="K504" s="15">
        <v>6</v>
      </c>
      <c r="L504" s="91" t="s">
        <v>437</v>
      </c>
      <c r="M504" s="92" t="s">
        <v>355</v>
      </c>
      <c r="N504" s="92" t="s">
        <v>344</v>
      </c>
      <c r="O504" s="92" t="s">
        <v>791</v>
      </c>
      <c r="P504" s="9">
        <v>240</v>
      </c>
      <c r="Q504" s="194">
        <v>20</v>
      </c>
      <c r="R504" s="194">
        <v>20</v>
      </c>
      <c r="S504" s="194">
        <v>20</v>
      </c>
    </row>
    <row r="505" spans="1:19" s="170" customFormat="1" ht="18.75" customHeight="1">
      <c r="A505" s="135"/>
      <c r="B505" s="136"/>
      <c r="C505" s="128"/>
      <c r="D505" s="128"/>
      <c r="E505" s="128"/>
      <c r="F505" s="128"/>
      <c r="G505" s="129"/>
      <c r="H505" s="130" t="s">
        <v>317</v>
      </c>
      <c r="I505" s="131">
        <v>661</v>
      </c>
      <c r="J505" s="132">
        <v>1</v>
      </c>
      <c r="K505" s="132">
        <v>13</v>
      </c>
      <c r="L505" s="91" t="s">
        <v>389</v>
      </c>
      <c r="M505" s="134"/>
      <c r="N505" s="134"/>
      <c r="O505" s="134"/>
      <c r="P505" s="131"/>
      <c r="Q505" s="193">
        <f>Q506</f>
        <v>18649.8</v>
      </c>
      <c r="R505" s="193">
        <f aca="true" t="shared" si="56" ref="R505:S507">R506</f>
        <v>15420.3</v>
      </c>
      <c r="S505" s="193">
        <f t="shared" si="56"/>
        <v>15420.3</v>
      </c>
    </row>
    <row r="506" spans="1:19" ht="36.75" customHeight="1">
      <c r="A506" s="93"/>
      <c r="B506" s="94"/>
      <c r="C506" s="99"/>
      <c r="D506" s="97"/>
      <c r="E506" s="100"/>
      <c r="F506" s="100"/>
      <c r="G506" s="85"/>
      <c r="H506" s="10" t="s">
        <v>436</v>
      </c>
      <c r="I506" s="9">
        <v>661</v>
      </c>
      <c r="J506" s="15">
        <v>1</v>
      </c>
      <c r="K506" s="15">
        <v>13</v>
      </c>
      <c r="L506" s="91" t="s">
        <v>437</v>
      </c>
      <c r="M506" s="92" t="s">
        <v>343</v>
      </c>
      <c r="N506" s="92" t="s">
        <v>353</v>
      </c>
      <c r="O506" s="92" t="s">
        <v>388</v>
      </c>
      <c r="P506" s="5"/>
      <c r="Q506" s="196">
        <f>Q507</f>
        <v>18649.8</v>
      </c>
      <c r="R506" s="196">
        <f t="shared" si="56"/>
        <v>15420.3</v>
      </c>
      <c r="S506" s="196">
        <f t="shared" si="56"/>
        <v>15420.3</v>
      </c>
    </row>
    <row r="507" spans="1:19" ht="38.25" customHeight="1">
      <c r="A507" s="93"/>
      <c r="B507" s="94"/>
      <c r="C507" s="110"/>
      <c r="D507" s="90"/>
      <c r="E507" s="90"/>
      <c r="F507" s="90"/>
      <c r="G507" s="85"/>
      <c r="H507" s="10" t="s">
        <v>440</v>
      </c>
      <c r="I507" s="9">
        <v>661</v>
      </c>
      <c r="J507" s="15">
        <v>1</v>
      </c>
      <c r="K507" s="15">
        <v>13</v>
      </c>
      <c r="L507" s="91" t="s">
        <v>437</v>
      </c>
      <c r="M507" s="92" t="s">
        <v>340</v>
      </c>
      <c r="N507" s="92" t="s">
        <v>353</v>
      </c>
      <c r="O507" s="92" t="s">
        <v>388</v>
      </c>
      <c r="P507" s="9"/>
      <c r="Q507" s="194">
        <f>Q508</f>
        <v>18649.8</v>
      </c>
      <c r="R507" s="194">
        <f t="shared" si="56"/>
        <v>15420.3</v>
      </c>
      <c r="S507" s="194">
        <f t="shared" si="56"/>
        <v>15420.3</v>
      </c>
    </row>
    <row r="508" spans="1:19" ht="36" customHeight="1">
      <c r="A508" s="93"/>
      <c r="B508" s="94"/>
      <c r="C508" s="102"/>
      <c r="D508" s="107"/>
      <c r="E508" s="110"/>
      <c r="F508" s="110"/>
      <c r="G508" s="85"/>
      <c r="H508" s="10" t="s">
        <v>441</v>
      </c>
      <c r="I508" s="9">
        <v>661</v>
      </c>
      <c r="J508" s="15">
        <v>1</v>
      </c>
      <c r="K508" s="15">
        <v>13</v>
      </c>
      <c r="L508" s="91" t="s">
        <v>437</v>
      </c>
      <c r="M508" s="92" t="s">
        <v>340</v>
      </c>
      <c r="N508" s="92" t="s">
        <v>361</v>
      </c>
      <c r="O508" s="92" t="s">
        <v>388</v>
      </c>
      <c r="P508" s="9"/>
      <c r="Q508" s="194">
        <f>Q509+Q515+Q513</f>
        <v>18649.8</v>
      </c>
      <c r="R508" s="194">
        <f>R509+R515+R513</f>
        <v>15420.3</v>
      </c>
      <c r="S508" s="194">
        <f>S509+S515+S513</f>
        <v>15420.3</v>
      </c>
    </row>
    <row r="509" spans="1:19" ht="33.75" customHeight="1">
      <c r="A509" s="93"/>
      <c r="B509" s="94"/>
      <c r="C509" s="102"/>
      <c r="D509" s="107"/>
      <c r="E509" s="110"/>
      <c r="F509" s="110"/>
      <c r="G509" s="85"/>
      <c r="H509" s="10" t="s">
        <v>100</v>
      </c>
      <c r="I509" s="9">
        <v>661</v>
      </c>
      <c r="J509" s="15">
        <v>1</v>
      </c>
      <c r="K509" s="15">
        <v>13</v>
      </c>
      <c r="L509" s="91" t="s">
        <v>437</v>
      </c>
      <c r="M509" s="92" t="s">
        <v>340</v>
      </c>
      <c r="N509" s="92" t="s">
        <v>361</v>
      </c>
      <c r="O509" s="92" t="s">
        <v>101</v>
      </c>
      <c r="P509" s="9"/>
      <c r="Q509" s="201">
        <f>SUM(Q510:Q512)</f>
        <v>12340.3</v>
      </c>
      <c r="R509" s="201">
        <f>SUM(R510:R512)</f>
        <v>12005.699999999999</v>
      </c>
      <c r="S509" s="201">
        <f>SUM(S510:S512)</f>
        <v>12005.699999999999</v>
      </c>
    </row>
    <row r="510" spans="1:19" ht="30" customHeight="1">
      <c r="A510" s="93"/>
      <c r="B510" s="94"/>
      <c r="C510" s="102"/>
      <c r="D510" s="107"/>
      <c r="E510" s="110"/>
      <c r="F510" s="110"/>
      <c r="G510" s="85"/>
      <c r="H510" s="10" t="s">
        <v>498</v>
      </c>
      <c r="I510" s="9">
        <v>661</v>
      </c>
      <c r="J510" s="15">
        <v>1</v>
      </c>
      <c r="K510" s="15">
        <v>13</v>
      </c>
      <c r="L510" s="91" t="s">
        <v>437</v>
      </c>
      <c r="M510" s="92" t="s">
        <v>340</v>
      </c>
      <c r="N510" s="92" t="s">
        <v>361</v>
      </c>
      <c r="O510" s="92" t="s">
        <v>101</v>
      </c>
      <c r="P510" s="9">
        <v>110</v>
      </c>
      <c r="Q510" s="194">
        <v>11047.4</v>
      </c>
      <c r="R510" s="210">
        <v>11047.4</v>
      </c>
      <c r="S510" s="210">
        <v>11047.4</v>
      </c>
    </row>
    <row r="511" spans="1:19" ht="30" customHeight="1">
      <c r="A511" s="93"/>
      <c r="B511" s="94"/>
      <c r="C511" s="102"/>
      <c r="D511" s="107"/>
      <c r="E511" s="110"/>
      <c r="F511" s="110"/>
      <c r="G511" s="85"/>
      <c r="H511" s="10" t="s">
        <v>444</v>
      </c>
      <c r="I511" s="9">
        <v>661</v>
      </c>
      <c r="J511" s="15">
        <v>1</v>
      </c>
      <c r="K511" s="15">
        <v>13</v>
      </c>
      <c r="L511" s="91" t="s">
        <v>437</v>
      </c>
      <c r="M511" s="92" t="s">
        <v>340</v>
      </c>
      <c r="N511" s="92" t="s">
        <v>361</v>
      </c>
      <c r="O511" s="92" t="s">
        <v>101</v>
      </c>
      <c r="P511" s="9">
        <v>240</v>
      </c>
      <c r="Q511" s="194">
        <f>957.9+334.6</f>
        <v>1292.5</v>
      </c>
      <c r="R511" s="210">
        <v>957.9</v>
      </c>
      <c r="S511" s="210">
        <v>957.9</v>
      </c>
    </row>
    <row r="512" spans="1:19" ht="30" customHeight="1">
      <c r="A512" s="93"/>
      <c r="B512" s="94"/>
      <c r="C512" s="102"/>
      <c r="D512" s="107"/>
      <c r="E512" s="110"/>
      <c r="F512" s="110"/>
      <c r="G512" s="85"/>
      <c r="H512" s="10" t="s">
        <v>445</v>
      </c>
      <c r="I512" s="9">
        <v>661</v>
      </c>
      <c r="J512" s="15">
        <v>1</v>
      </c>
      <c r="K512" s="15">
        <v>13</v>
      </c>
      <c r="L512" s="91" t="s">
        <v>437</v>
      </c>
      <c r="M512" s="92" t="s">
        <v>340</v>
      </c>
      <c r="N512" s="92" t="s">
        <v>361</v>
      </c>
      <c r="O512" s="92" t="s">
        <v>101</v>
      </c>
      <c r="P512" s="9">
        <v>850</v>
      </c>
      <c r="Q512" s="194">
        <v>0.4</v>
      </c>
      <c r="R512" s="210">
        <v>0.4</v>
      </c>
      <c r="S512" s="210">
        <v>0.4</v>
      </c>
    </row>
    <row r="513" spans="1:19" ht="30" customHeight="1">
      <c r="A513" s="93"/>
      <c r="B513" s="94"/>
      <c r="C513" s="102"/>
      <c r="D513" s="107"/>
      <c r="E513" s="110"/>
      <c r="F513" s="110"/>
      <c r="G513" s="85"/>
      <c r="H513" s="10" t="s">
        <v>569</v>
      </c>
      <c r="I513" s="9">
        <v>661</v>
      </c>
      <c r="J513" s="15">
        <v>1</v>
      </c>
      <c r="K513" s="15">
        <v>13</v>
      </c>
      <c r="L513" s="91" t="s">
        <v>437</v>
      </c>
      <c r="M513" s="92" t="s">
        <v>340</v>
      </c>
      <c r="N513" s="92" t="s">
        <v>361</v>
      </c>
      <c r="O513" s="92" t="s">
        <v>568</v>
      </c>
      <c r="P513" s="9"/>
      <c r="Q513" s="194">
        <f>Q514</f>
        <v>3414.6</v>
      </c>
      <c r="R513" s="194">
        <f>R514</f>
        <v>3414.6</v>
      </c>
      <c r="S513" s="194">
        <f>S514</f>
        <v>3414.6</v>
      </c>
    </row>
    <row r="514" spans="1:19" ht="30" customHeight="1">
      <c r="A514" s="93"/>
      <c r="B514" s="94"/>
      <c r="C514" s="102"/>
      <c r="D514" s="107"/>
      <c r="E514" s="110"/>
      <c r="F514" s="110"/>
      <c r="G514" s="85"/>
      <c r="H514" s="10" t="s">
        <v>498</v>
      </c>
      <c r="I514" s="9">
        <v>661</v>
      </c>
      <c r="J514" s="15">
        <v>1</v>
      </c>
      <c r="K514" s="15">
        <v>13</v>
      </c>
      <c r="L514" s="91" t="s">
        <v>437</v>
      </c>
      <c r="M514" s="92" t="s">
        <v>340</v>
      </c>
      <c r="N514" s="92" t="s">
        <v>361</v>
      </c>
      <c r="O514" s="92" t="s">
        <v>568</v>
      </c>
      <c r="P514" s="9">
        <v>110</v>
      </c>
      <c r="Q514" s="194">
        <v>3414.6</v>
      </c>
      <c r="R514" s="210">
        <v>3414.6</v>
      </c>
      <c r="S514" s="210">
        <v>3414.6</v>
      </c>
    </row>
    <row r="515" spans="1:19" ht="33.75" customHeight="1">
      <c r="A515" s="93"/>
      <c r="B515" s="94"/>
      <c r="C515" s="102"/>
      <c r="D515" s="107"/>
      <c r="E515" s="110"/>
      <c r="F515" s="110"/>
      <c r="G515" s="85"/>
      <c r="H515" s="10" t="s">
        <v>482</v>
      </c>
      <c r="I515" s="9">
        <v>661</v>
      </c>
      <c r="J515" s="15">
        <v>1</v>
      </c>
      <c r="K515" s="15">
        <v>13</v>
      </c>
      <c r="L515" s="91" t="s">
        <v>437</v>
      </c>
      <c r="M515" s="92" t="s">
        <v>340</v>
      </c>
      <c r="N515" s="92" t="s">
        <v>361</v>
      </c>
      <c r="O515" s="92" t="s">
        <v>481</v>
      </c>
      <c r="P515" s="9"/>
      <c r="Q515" s="194">
        <f>SUM(Q516:Q517)</f>
        <v>2894.9</v>
      </c>
      <c r="R515" s="194">
        <f>SUM(R516:R517)</f>
        <v>0</v>
      </c>
      <c r="S515" s="194">
        <f>SUM(S516:S517)</f>
        <v>0</v>
      </c>
    </row>
    <row r="516" spans="1:19" ht="33.75" customHeight="1">
      <c r="A516" s="93"/>
      <c r="B516" s="94"/>
      <c r="C516" s="102"/>
      <c r="D516" s="107"/>
      <c r="E516" s="110"/>
      <c r="F516" s="110"/>
      <c r="G516" s="85"/>
      <c r="H516" s="10" t="s">
        <v>447</v>
      </c>
      <c r="I516" s="9">
        <v>661</v>
      </c>
      <c r="J516" s="15">
        <v>1</v>
      </c>
      <c r="K516" s="15">
        <v>13</v>
      </c>
      <c r="L516" s="91" t="s">
        <v>437</v>
      </c>
      <c r="M516" s="92" t="s">
        <v>340</v>
      </c>
      <c r="N516" s="92" t="s">
        <v>361</v>
      </c>
      <c r="O516" s="92" t="s">
        <v>481</v>
      </c>
      <c r="P516" s="9">
        <v>110</v>
      </c>
      <c r="Q516" s="194">
        <f>2667.5+159.4</f>
        <v>2826.9</v>
      </c>
      <c r="R516" s="194">
        <v>0</v>
      </c>
      <c r="S516" s="194">
        <v>0</v>
      </c>
    </row>
    <row r="517" spans="1:19" ht="33.75" customHeight="1">
      <c r="A517" s="93"/>
      <c r="B517" s="94"/>
      <c r="C517" s="102"/>
      <c r="D517" s="107"/>
      <c r="E517" s="110"/>
      <c r="F517" s="110"/>
      <c r="G517" s="85"/>
      <c r="H517" s="10" t="s">
        <v>444</v>
      </c>
      <c r="I517" s="9">
        <v>661</v>
      </c>
      <c r="J517" s="15">
        <v>1</v>
      </c>
      <c r="K517" s="15">
        <v>13</v>
      </c>
      <c r="L517" s="91" t="s">
        <v>437</v>
      </c>
      <c r="M517" s="92" t="s">
        <v>340</v>
      </c>
      <c r="N517" s="92" t="s">
        <v>361</v>
      </c>
      <c r="O517" s="92" t="s">
        <v>481</v>
      </c>
      <c r="P517" s="9">
        <v>240</v>
      </c>
      <c r="Q517" s="194">
        <v>68</v>
      </c>
      <c r="R517" s="194">
        <v>0</v>
      </c>
      <c r="S517" s="194">
        <v>0</v>
      </c>
    </row>
    <row r="518" spans="1:19" s="170" customFormat="1" ht="24" customHeight="1" hidden="1">
      <c r="A518" s="135"/>
      <c r="B518" s="136"/>
      <c r="C518" s="150"/>
      <c r="D518" s="162"/>
      <c r="E518" s="138"/>
      <c r="F518" s="138"/>
      <c r="G518" s="148"/>
      <c r="H518" s="130" t="s">
        <v>335</v>
      </c>
      <c r="I518" s="131">
        <v>661</v>
      </c>
      <c r="J518" s="132">
        <v>13</v>
      </c>
      <c r="K518" s="132" t="s">
        <v>389</v>
      </c>
      <c r="L518" s="133" t="s">
        <v>316</v>
      </c>
      <c r="M518" s="134" t="s">
        <v>316</v>
      </c>
      <c r="N518" s="134"/>
      <c r="O518" s="134" t="s">
        <v>316</v>
      </c>
      <c r="P518" s="139" t="s">
        <v>316</v>
      </c>
      <c r="Q518" s="197">
        <f aca="true" t="shared" si="57" ref="Q518:S523">Q519</f>
        <v>0</v>
      </c>
      <c r="R518" s="197">
        <f t="shared" si="57"/>
        <v>0</v>
      </c>
      <c r="S518" s="197">
        <f t="shared" si="57"/>
        <v>0</v>
      </c>
    </row>
    <row r="519" spans="1:19" s="170" customFormat="1" ht="24" customHeight="1" hidden="1">
      <c r="A519" s="135"/>
      <c r="B519" s="136"/>
      <c r="C519" s="150"/>
      <c r="D519" s="162"/>
      <c r="E519" s="138"/>
      <c r="F519" s="138"/>
      <c r="G519" s="148"/>
      <c r="H519" s="130" t="s">
        <v>778</v>
      </c>
      <c r="I519" s="131">
        <v>661</v>
      </c>
      <c r="J519" s="132">
        <v>13</v>
      </c>
      <c r="K519" s="132">
        <v>1</v>
      </c>
      <c r="L519" s="133" t="s">
        <v>316</v>
      </c>
      <c r="M519" s="134" t="s">
        <v>316</v>
      </c>
      <c r="N519" s="134"/>
      <c r="O519" s="134" t="s">
        <v>316</v>
      </c>
      <c r="P519" s="139" t="s">
        <v>316</v>
      </c>
      <c r="Q519" s="197">
        <f t="shared" si="57"/>
        <v>0</v>
      </c>
      <c r="R519" s="197">
        <f t="shared" si="57"/>
        <v>0</v>
      </c>
      <c r="S519" s="197">
        <f t="shared" si="57"/>
        <v>0</v>
      </c>
    </row>
    <row r="520" spans="1:19" ht="36.75" customHeight="1" hidden="1">
      <c r="A520" s="93"/>
      <c r="B520" s="94"/>
      <c r="C520" s="99"/>
      <c r="D520" s="97"/>
      <c r="E520" s="100"/>
      <c r="F520" s="100"/>
      <c r="G520" s="85"/>
      <c r="H520" s="10" t="s">
        <v>436</v>
      </c>
      <c r="I520" s="9">
        <v>661</v>
      </c>
      <c r="J520" s="15">
        <v>13</v>
      </c>
      <c r="K520" s="15">
        <v>1</v>
      </c>
      <c r="L520" s="91" t="s">
        <v>437</v>
      </c>
      <c r="M520" s="92" t="s">
        <v>343</v>
      </c>
      <c r="N520" s="92" t="s">
        <v>353</v>
      </c>
      <c r="O520" s="92" t="s">
        <v>388</v>
      </c>
      <c r="P520" s="5"/>
      <c r="Q520" s="196">
        <f t="shared" si="57"/>
        <v>0</v>
      </c>
      <c r="R520" s="196">
        <f t="shared" si="57"/>
        <v>0</v>
      </c>
      <c r="S520" s="196">
        <f t="shared" si="57"/>
        <v>0</v>
      </c>
    </row>
    <row r="521" spans="1:19" ht="24" customHeight="1" hidden="1">
      <c r="A521" s="93"/>
      <c r="B521" s="94"/>
      <c r="C521" s="102"/>
      <c r="D521" s="103"/>
      <c r="E521" s="100"/>
      <c r="F521" s="100"/>
      <c r="G521" s="101"/>
      <c r="H521" s="10" t="s">
        <v>601</v>
      </c>
      <c r="I521" s="9">
        <v>661</v>
      </c>
      <c r="J521" s="15">
        <v>13</v>
      </c>
      <c r="K521" s="15">
        <v>1</v>
      </c>
      <c r="L521" s="91" t="s">
        <v>437</v>
      </c>
      <c r="M521" s="92" t="s">
        <v>555</v>
      </c>
      <c r="N521" s="92" t="s">
        <v>353</v>
      </c>
      <c r="O521" s="92" t="s">
        <v>388</v>
      </c>
      <c r="P521" s="5"/>
      <c r="Q521" s="196">
        <f t="shared" si="57"/>
        <v>0</v>
      </c>
      <c r="R521" s="196">
        <f t="shared" si="57"/>
        <v>0</v>
      </c>
      <c r="S521" s="196">
        <f t="shared" si="57"/>
        <v>0</v>
      </c>
    </row>
    <row r="522" spans="1:19" ht="24" customHeight="1" hidden="1">
      <c r="A522" s="93"/>
      <c r="B522" s="94"/>
      <c r="C522" s="102"/>
      <c r="D522" s="103"/>
      <c r="E522" s="100"/>
      <c r="F522" s="100"/>
      <c r="G522" s="101"/>
      <c r="H522" s="10" t="s">
        <v>556</v>
      </c>
      <c r="I522" s="9">
        <v>661</v>
      </c>
      <c r="J522" s="15">
        <v>13</v>
      </c>
      <c r="K522" s="15">
        <v>1</v>
      </c>
      <c r="L522" s="91" t="s">
        <v>437</v>
      </c>
      <c r="M522" s="92" t="s">
        <v>555</v>
      </c>
      <c r="N522" s="92" t="s">
        <v>344</v>
      </c>
      <c r="O522" s="92" t="s">
        <v>388</v>
      </c>
      <c r="P522" s="5"/>
      <c r="Q522" s="196">
        <f t="shared" si="57"/>
        <v>0</v>
      </c>
      <c r="R522" s="196">
        <f t="shared" si="57"/>
        <v>0</v>
      </c>
      <c r="S522" s="196">
        <f t="shared" si="57"/>
        <v>0</v>
      </c>
    </row>
    <row r="523" spans="1:19" ht="27" customHeight="1" hidden="1">
      <c r="A523" s="95"/>
      <c r="B523" s="94"/>
      <c r="C523" s="102"/>
      <c r="D523" s="103"/>
      <c r="E523" s="100"/>
      <c r="F523" s="100"/>
      <c r="G523" s="101"/>
      <c r="H523" s="10" t="s">
        <v>75</v>
      </c>
      <c r="I523" s="9">
        <v>661</v>
      </c>
      <c r="J523" s="15">
        <v>13</v>
      </c>
      <c r="K523" s="15">
        <v>1</v>
      </c>
      <c r="L523" s="91" t="s">
        <v>437</v>
      </c>
      <c r="M523" s="92" t="s">
        <v>555</v>
      </c>
      <c r="N523" s="92" t="s">
        <v>344</v>
      </c>
      <c r="O523" s="92" t="s">
        <v>74</v>
      </c>
      <c r="P523" s="5" t="s">
        <v>316</v>
      </c>
      <c r="Q523" s="196">
        <f t="shared" si="57"/>
        <v>0</v>
      </c>
      <c r="R523" s="196">
        <f t="shared" si="57"/>
        <v>0</v>
      </c>
      <c r="S523" s="196">
        <f t="shared" si="57"/>
        <v>0</v>
      </c>
    </row>
    <row r="524" spans="1:19" ht="28.5" customHeight="1" hidden="1">
      <c r="A524" s="95"/>
      <c r="B524" s="94"/>
      <c r="C524" s="102"/>
      <c r="D524" s="103"/>
      <c r="E524" s="100"/>
      <c r="F524" s="100"/>
      <c r="G524" s="101"/>
      <c r="H524" s="4" t="s">
        <v>383</v>
      </c>
      <c r="I524" s="7">
        <v>661</v>
      </c>
      <c r="J524" s="20">
        <v>13</v>
      </c>
      <c r="K524" s="15">
        <v>1</v>
      </c>
      <c r="L524" s="91" t="s">
        <v>437</v>
      </c>
      <c r="M524" s="92" t="s">
        <v>555</v>
      </c>
      <c r="N524" s="92" t="s">
        <v>344</v>
      </c>
      <c r="O524" s="92" t="s">
        <v>74</v>
      </c>
      <c r="P524" s="5">
        <v>730</v>
      </c>
      <c r="Q524" s="194">
        <v>0</v>
      </c>
      <c r="R524" s="196">
        <v>0</v>
      </c>
      <c r="S524" s="196">
        <v>0</v>
      </c>
    </row>
    <row r="525" spans="1:19" s="170" customFormat="1" ht="30.75" customHeight="1">
      <c r="A525" s="135"/>
      <c r="B525" s="136"/>
      <c r="C525" s="150"/>
      <c r="D525" s="162"/>
      <c r="E525" s="138"/>
      <c r="F525" s="138"/>
      <c r="G525" s="148"/>
      <c r="H525" s="130" t="s">
        <v>97</v>
      </c>
      <c r="I525" s="139">
        <v>661</v>
      </c>
      <c r="J525" s="132">
        <v>14</v>
      </c>
      <c r="K525" s="132" t="s">
        <v>316</v>
      </c>
      <c r="L525" s="132" t="s">
        <v>316</v>
      </c>
      <c r="M525" s="134" t="s">
        <v>316</v>
      </c>
      <c r="N525" s="134"/>
      <c r="O525" s="134" t="s">
        <v>316</v>
      </c>
      <c r="P525" s="139" t="s">
        <v>316</v>
      </c>
      <c r="Q525" s="197">
        <f>Q526+Q534</f>
        <v>20873.2</v>
      </c>
      <c r="R525" s="197">
        <f>R526+R534</f>
        <v>22821.6</v>
      </c>
      <c r="S525" s="197">
        <f>S526+S534</f>
        <v>24851.300000000003</v>
      </c>
    </row>
    <row r="526" spans="1:19" s="170" customFormat="1" ht="30.75" customHeight="1">
      <c r="A526" s="135"/>
      <c r="B526" s="136"/>
      <c r="C526" s="150"/>
      <c r="D526" s="162"/>
      <c r="E526" s="138"/>
      <c r="F526" s="138"/>
      <c r="G526" s="148"/>
      <c r="H526" s="130" t="s">
        <v>356</v>
      </c>
      <c r="I526" s="139">
        <v>661</v>
      </c>
      <c r="J526" s="132">
        <v>14</v>
      </c>
      <c r="K526" s="132">
        <v>1</v>
      </c>
      <c r="L526" s="132" t="s">
        <v>316</v>
      </c>
      <c r="M526" s="134" t="s">
        <v>316</v>
      </c>
      <c r="N526" s="134"/>
      <c r="O526" s="134" t="s">
        <v>316</v>
      </c>
      <c r="P526" s="139" t="s">
        <v>316</v>
      </c>
      <c r="Q526" s="197">
        <f>Q527</f>
        <v>5438.1</v>
      </c>
      <c r="R526" s="197">
        <f aca="true" t="shared" si="58" ref="R526:S528">R527</f>
        <v>5783.4</v>
      </c>
      <c r="S526" s="197">
        <f t="shared" si="58"/>
        <v>6099.9</v>
      </c>
    </row>
    <row r="527" spans="1:19" ht="36.75" customHeight="1">
      <c r="A527" s="93"/>
      <c r="B527" s="94"/>
      <c r="C527" s="99"/>
      <c r="D527" s="97"/>
      <c r="E527" s="100"/>
      <c r="F527" s="100"/>
      <c r="G527" s="85"/>
      <c r="H527" s="10" t="s">
        <v>436</v>
      </c>
      <c r="I527" s="9">
        <v>661</v>
      </c>
      <c r="J527" s="15">
        <v>14</v>
      </c>
      <c r="K527" s="15">
        <v>1</v>
      </c>
      <c r="L527" s="91" t="s">
        <v>437</v>
      </c>
      <c r="M527" s="92" t="s">
        <v>343</v>
      </c>
      <c r="N527" s="92" t="s">
        <v>353</v>
      </c>
      <c r="O527" s="92" t="s">
        <v>388</v>
      </c>
      <c r="P527" s="5"/>
      <c r="Q527" s="196">
        <f>Q528</f>
        <v>5438.1</v>
      </c>
      <c r="R527" s="196">
        <f t="shared" si="58"/>
        <v>5783.4</v>
      </c>
      <c r="S527" s="196">
        <f t="shared" si="58"/>
        <v>6099.9</v>
      </c>
    </row>
    <row r="528" spans="1:19" ht="36.75" customHeight="1">
      <c r="A528" s="93"/>
      <c r="B528" s="94"/>
      <c r="C528" s="102"/>
      <c r="D528" s="103"/>
      <c r="E528" s="100"/>
      <c r="F528" s="100"/>
      <c r="G528" s="85"/>
      <c r="H528" s="10" t="s">
        <v>439</v>
      </c>
      <c r="I528" s="9">
        <v>661</v>
      </c>
      <c r="J528" s="15">
        <v>14</v>
      </c>
      <c r="K528" s="15">
        <v>1</v>
      </c>
      <c r="L528" s="91" t="s">
        <v>437</v>
      </c>
      <c r="M528" s="92" t="s">
        <v>339</v>
      </c>
      <c r="N528" s="92" t="s">
        <v>353</v>
      </c>
      <c r="O528" s="92" t="s">
        <v>388</v>
      </c>
      <c r="P528" s="5"/>
      <c r="Q528" s="196">
        <f>Q529</f>
        <v>5438.1</v>
      </c>
      <c r="R528" s="196">
        <f t="shared" si="58"/>
        <v>5783.4</v>
      </c>
      <c r="S528" s="196">
        <f t="shared" si="58"/>
        <v>6099.9</v>
      </c>
    </row>
    <row r="529" spans="1:19" ht="22.5" customHeight="1">
      <c r="A529" s="95"/>
      <c r="B529" s="94"/>
      <c r="C529" s="102"/>
      <c r="D529" s="103"/>
      <c r="E529" s="100"/>
      <c r="F529" s="100"/>
      <c r="G529" s="101"/>
      <c r="H529" s="10" t="s">
        <v>558</v>
      </c>
      <c r="I529" s="5">
        <v>661</v>
      </c>
      <c r="J529" s="15">
        <v>14</v>
      </c>
      <c r="K529" s="15">
        <v>1</v>
      </c>
      <c r="L529" s="91" t="s">
        <v>437</v>
      </c>
      <c r="M529" s="92" t="s">
        <v>339</v>
      </c>
      <c r="N529" s="92" t="s">
        <v>344</v>
      </c>
      <c r="O529" s="92" t="s">
        <v>388</v>
      </c>
      <c r="P529" s="5" t="s">
        <v>316</v>
      </c>
      <c r="Q529" s="196">
        <f>Q532+Q530</f>
        <v>5438.1</v>
      </c>
      <c r="R529" s="196">
        <f>R532+R530</f>
        <v>5783.4</v>
      </c>
      <c r="S529" s="196">
        <f>S532+S530</f>
        <v>6099.9</v>
      </c>
    </row>
    <row r="530" spans="1:19" ht="21" customHeight="1">
      <c r="A530" s="95"/>
      <c r="B530" s="94"/>
      <c r="C530" s="102"/>
      <c r="D530" s="103"/>
      <c r="E530" s="100"/>
      <c r="F530" s="100"/>
      <c r="G530" s="101"/>
      <c r="H530" s="10" t="s">
        <v>564</v>
      </c>
      <c r="I530" s="5">
        <v>661</v>
      </c>
      <c r="J530" s="15">
        <v>14</v>
      </c>
      <c r="K530" s="15">
        <v>1</v>
      </c>
      <c r="L530" s="91" t="s">
        <v>437</v>
      </c>
      <c r="M530" s="92" t="s">
        <v>339</v>
      </c>
      <c r="N530" s="92" t="s">
        <v>344</v>
      </c>
      <c r="O530" s="92" t="s">
        <v>582</v>
      </c>
      <c r="P530" s="5" t="s">
        <v>316</v>
      </c>
      <c r="Q530" s="196">
        <f>Q531</f>
        <v>2404.1</v>
      </c>
      <c r="R530" s="196">
        <f>R531</f>
        <v>2604.4</v>
      </c>
      <c r="S530" s="196">
        <f>S531</f>
        <v>2791.2</v>
      </c>
    </row>
    <row r="531" spans="1:19" ht="23.25" customHeight="1">
      <c r="A531" s="95"/>
      <c r="B531" s="94"/>
      <c r="C531" s="102"/>
      <c r="D531" s="103"/>
      <c r="E531" s="100"/>
      <c r="F531" s="100"/>
      <c r="G531" s="101"/>
      <c r="H531" s="10" t="s">
        <v>450</v>
      </c>
      <c r="I531" s="5">
        <v>661</v>
      </c>
      <c r="J531" s="18">
        <v>14</v>
      </c>
      <c r="K531" s="15">
        <v>1</v>
      </c>
      <c r="L531" s="91" t="s">
        <v>437</v>
      </c>
      <c r="M531" s="92" t="s">
        <v>339</v>
      </c>
      <c r="N531" s="92" t="s">
        <v>344</v>
      </c>
      <c r="O531" s="92" t="s">
        <v>582</v>
      </c>
      <c r="P531" s="5">
        <v>510</v>
      </c>
      <c r="Q531" s="196">
        <v>2404.1</v>
      </c>
      <c r="R531" s="196">
        <v>2604.4</v>
      </c>
      <c r="S531" s="196">
        <v>2791.2</v>
      </c>
    </row>
    <row r="532" spans="1:19" ht="67.5" customHeight="1">
      <c r="A532" s="95"/>
      <c r="B532" s="94"/>
      <c r="C532" s="102"/>
      <c r="D532" s="103"/>
      <c r="E532" s="100"/>
      <c r="F532" s="100"/>
      <c r="G532" s="101"/>
      <c r="H532" s="10" t="s">
        <v>563</v>
      </c>
      <c r="I532" s="5">
        <v>661</v>
      </c>
      <c r="J532" s="18">
        <v>14</v>
      </c>
      <c r="K532" s="15">
        <v>1</v>
      </c>
      <c r="L532" s="91" t="s">
        <v>437</v>
      </c>
      <c r="M532" s="92" t="s">
        <v>339</v>
      </c>
      <c r="N532" s="92" t="s">
        <v>344</v>
      </c>
      <c r="O532" s="92" t="s">
        <v>399</v>
      </c>
      <c r="P532" s="5"/>
      <c r="Q532" s="194">
        <f>Q533</f>
        <v>3034</v>
      </c>
      <c r="R532" s="194">
        <f>R533</f>
        <v>3179</v>
      </c>
      <c r="S532" s="194">
        <f>S533</f>
        <v>3308.7</v>
      </c>
    </row>
    <row r="533" spans="1:19" ht="24.75" customHeight="1">
      <c r="A533" s="95"/>
      <c r="B533" s="94"/>
      <c r="C533" s="102"/>
      <c r="D533" s="103"/>
      <c r="E533" s="100"/>
      <c r="F533" s="100"/>
      <c r="G533" s="101"/>
      <c r="H533" s="10" t="s">
        <v>450</v>
      </c>
      <c r="I533" s="5">
        <v>661</v>
      </c>
      <c r="J533" s="18">
        <v>14</v>
      </c>
      <c r="K533" s="15">
        <v>1</v>
      </c>
      <c r="L533" s="91" t="s">
        <v>437</v>
      </c>
      <c r="M533" s="92" t="s">
        <v>339</v>
      </c>
      <c r="N533" s="92" t="s">
        <v>344</v>
      </c>
      <c r="O533" s="92" t="s">
        <v>399</v>
      </c>
      <c r="P533" s="5">
        <v>510</v>
      </c>
      <c r="Q533" s="194">
        <v>3034</v>
      </c>
      <c r="R533" s="194">
        <v>3179</v>
      </c>
      <c r="S533" s="194">
        <v>3308.7</v>
      </c>
    </row>
    <row r="534" spans="1:19" s="170" customFormat="1" ht="22.5" customHeight="1">
      <c r="A534" s="135"/>
      <c r="B534" s="136"/>
      <c r="C534" s="150"/>
      <c r="D534" s="162"/>
      <c r="E534" s="138"/>
      <c r="F534" s="138"/>
      <c r="G534" s="148"/>
      <c r="H534" s="130" t="s">
        <v>391</v>
      </c>
      <c r="I534" s="139">
        <v>661</v>
      </c>
      <c r="J534" s="132">
        <v>14</v>
      </c>
      <c r="K534" s="132">
        <v>2</v>
      </c>
      <c r="L534" s="91" t="s">
        <v>389</v>
      </c>
      <c r="M534" s="134" t="s">
        <v>316</v>
      </c>
      <c r="N534" s="134"/>
      <c r="O534" s="134" t="s">
        <v>316</v>
      </c>
      <c r="P534" s="139" t="s">
        <v>316</v>
      </c>
      <c r="Q534" s="197">
        <f>Q535</f>
        <v>15435.1</v>
      </c>
      <c r="R534" s="197">
        <f aca="true" t="shared" si="59" ref="R534:S536">R535</f>
        <v>17038.2</v>
      </c>
      <c r="S534" s="197">
        <f t="shared" si="59"/>
        <v>18751.4</v>
      </c>
    </row>
    <row r="535" spans="1:19" ht="36.75" customHeight="1">
      <c r="A535" s="93"/>
      <c r="B535" s="94"/>
      <c r="C535" s="99"/>
      <c r="D535" s="97"/>
      <c r="E535" s="100"/>
      <c r="F535" s="100"/>
      <c r="G535" s="85"/>
      <c r="H535" s="10" t="s">
        <v>436</v>
      </c>
      <c r="I535" s="9">
        <v>661</v>
      </c>
      <c r="J535" s="15">
        <v>14</v>
      </c>
      <c r="K535" s="15">
        <v>2</v>
      </c>
      <c r="L535" s="91" t="s">
        <v>437</v>
      </c>
      <c r="M535" s="92" t="s">
        <v>343</v>
      </c>
      <c r="N535" s="92" t="s">
        <v>353</v>
      </c>
      <c r="O535" s="92" t="s">
        <v>388</v>
      </c>
      <c r="P535" s="5"/>
      <c r="Q535" s="196">
        <f>Q536</f>
        <v>15435.1</v>
      </c>
      <c r="R535" s="196">
        <f t="shared" si="59"/>
        <v>17038.2</v>
      </c>
      <c r="S535" s="196">
        <f t="shared" si="59"/>
        <v>18751.4</v>
      </c>
    </row>
    <row r="536" spans="1:19" ht="36.75" customHeight="1">
      <c r="A536" s="93"/>
      <c r="B536" s="94"/>
      <c r="C536" s="102"/>
      <c r="D536" s="103"/>
      <c r="E536" s="100"/>
      <c r="F536" s="100"/>
      <c r="G536" s="85"/>
      <c r="H536" s="10" t="s">
        <v>439</v>
      </c>
      <c r="I536" s="9">
        <v>661</v>
      </c>
      <c r="J536" s="15">
        <v>14</v>
      </c>
      <c r="K536" s="15">
        <v>2</v>
      </c>
      <c r="L536" s="91" t="s">
        <v>437</v>
      </c>
      <c r="M536" s="92" t="s">
        <v>339</v>
      </c>
      <c r="N536" s="92" t="s">
        <v>353</v>
      </c>
      <c r="O536" s="92" t="s">
        <v>388</v>
      </c>
      <c r="P536" s="5"/>
      <c r="Q536" s="196">
        <f>Q537</f>
        <v>15435.1</v>
      </c>
      <c r="R536" s="196">
        <f t="shared" si="59"/>
        <v>17038.2</v>
      </c>
      <c r="S536" s="196">
        <f t="shared" si="59"/>
        <v>18751.4</v>
      </c>
    </row>
    <row r="537" spans="1:19" ht="18.75" customHeight="1">
      <c r="A537" s="93"/>
      <c r="B537" s="94"/>
      <c r="C537" s="102"/>
      <c r="D537" s="103"/>
      <c r="E537" s="100"/>
      <c r="F537" s="100"/>
      <c r="G537" s="101"/>
      <c r="H537" s="10" t="s">
        <v>560</v>
      </c>
      <c r="I537" s="5">
        <v>661</v>
      </c>
      <c r="J537" s="15">
        <v>14</v>
      </c>
      <c r="K537" s="15">
        <v>2</v>
      </c>
      <c r="L537" s="91" t="s">
        <v>437</v>
      </c>
      <c r="M537" s="92" t="s">
        <v>339</v>
      </c>
      <c r="N537" s="92" t="s">
        <v>361</v>
      </c>
      <c r="O537" s="92" t="s">
        <v>388</v>
      </c>
      <c r="P537" s="5"/>
      <c r="Q537" s="196">
        <f>Q538+Q540</f>
        <v>15435.1</v>
      </c>
      <c r="R537" s="196">
        <f>R538+R540</f>
        <v>17038.2</v>
      </c>
      <c r="S537" s="196">
        <f>S538+S540</f>
        <v>18751.4</v>
      </c>
    </row>
    <row r="538" spans="1:19" ht="23.25" customHeight="1">
      <c r="A538" s="95"/>
      <c r="B538" s="94"/>
      <c r="C538" s="102"/>
      <c r="D538" s="103"/>
      <c r="E538" s="100"/>
      <c r="F538" s="100"/>
      <c r="G538" s="101"/>
      <c r="H538" s="10" t="s">
        <v>559</v>
      </c>
      <c r="I538" s="5">
        <v>661</v>
      </c>
      <c r="J538" s="15">
        <v>14</v>
      </c>
      <c r="K538" s="15">
        <v>2</v>
      </c>
      <c r="L538" s="91" t="s">
        <v>437</v>
      </c>
      <c r="M538" s="92" t="s">
        <v>339</v>
      </c>
      <c r="N538" s="92" t="s">
        <v>361</v>
      </c>
      <c r="O538" s="92" t="s">
        <v>583</v>
      </c>
      <c r="P538" s="5" t="s">
        <v>316</v>
      </c>
      <c r="Q538" s="196">
        <f>Q539</f>
        <v>9798.6</v>
      </c>
      <c r="R538" s="196">
        <f>R539</f>
        <v>11401.7</v>
      </c>
      <c r="S538" s="196">
        <f>S539</f>
        <v>13114.9</v>
      </c>
    </row>
    <row r="539" spans="1:19" ht="20.25" customHeight="1">
      <c r="A539" s="95"/>
      <c r="B539" s="94"/>
      <c r="C539" s="102"/>
      <c r="D539" s="103"/>
      <c r="E539" s="100"/>
      <c r="F539" s="100"/>
      <c r="G539" s="101"/>
      <c r="H539" s="10" t="s">
        <v>450</v>
      </c>
      <c r="I539" s="5">
        <v>661</v>
      </c>
      <c r="J539" s="18">
        <v>14</v>
      </c>
      <c r="K539" s="15">
        <v>2</v>
      </c>
      <c r="L539" s="91" t="s">
        <v>437</v>
      </c>
      <c r="M539" s="92" t="s">
        <v>339</v>
      </c>
      <c r="N539" s="92" t="s">
        <v>361</v>
      </c>
      <c r="O539" s="92" t="s">
        <v>583</v>
      </c>
      <c r="P539" s="5">
        <v>510</v>
      </c>
      <c r="Q539" s="196">
        <v>9798.6</v>
      </c>
      <c r="R539" s="196">
        <v>11401.7</v>
      </c>
      <c r="S539" s="196">
        <v>13114.9</v>
      </c>
    </row>
    <row r="540" spans="1:19" ht="32.25" customHeight="1">
      <c r="A540" s="95"/>
      <c r="B540" s="94"/>
      <c r="C540" s="102"/>
      <c r="D540" s="103"/>
      <c r="E540" s="100"/>
      <c r="F540" s="100"/>
      <c r="G540" s="101"/>
      <c r="H540" s="10" t="s">
        <v>569</v>
      </c>
      <c r="I540" s="9">
        <v>661</v>
      </c>
      <c r="J540" s="6">
        <v>14</v>
      </c>
      <c r="K540" s="15">
        <v>2</v>
      </c>
      <c r="L540" s="91" t="s">
        <v>437</v>
      </c>
      <c r="M540" s="92" t="s">
        <v>339</v>
      </c>
      <c r="N540" s="92" t="s">
        <v>361</v>
      </c>
      <c r="O540" s="92" t="s">
        <v>568</v>
      </c>
      <c r="P540" s="5"/>
      <c r="Q540" s="196">
        <f>Q541</f>
        <v>5636.5</v>
      </c>
      <c r="R540" s="196">
        <f>R541</f>
        <v>5636.5</v>
      </c>
      <c r="S540" s="196">
        <f>S541</f>
        <v>5636.5</v>
      </c>
    </row>
    <row r="541" spans="1:19" ht="20.25" customHeight="1">
      <c r="A541" s="95"/>
      <c r="B541" s="94"/>
      <c r="C541" s="102"/>
      <c r="D541" s="103"/>
      <c r="E541" s="100"/>
      <c r="F541" s="100"/>
      <c r="G541" s="101"/>
      <c r="H541" s="10" t="s">
        <v>450</v>
      </c>
      <c r="I541" s="9">
        <v>661</v>
      </c>
      <c r="J541" s="6">
        <v>14</v>
      </c>
      <c r="K541" s="15">
        <v>2</v>
      </c>
      <c r="L541" s="91" t="s">
        <v>437</v>
      </c>
      <c r="M541" s="92" t="s">
        <v>339</v>
      </c>
      <c r="N541" s="92" t="s">
        <v>361</v>
      </c>
      <c r="O541" s="92" t="s">
        <v>568</v>
      </c>
      <c r="P541" s="5">
        <v>510</v>
      </c>
      <c r="Q541" s="196">
        <v>5636.5</v>
      </c>
      <c r="R541" s="196">
        <v>5636.5</v>
      </c>
      <c r="S541" s="196">
        <v>5636.5</v>
      </c>
    </row>
    <row r="542" spans="1:19" s="271" customFormat="1" ht="28.5" customHeight="1">
      <c r="A542" s="151"/>
      <c r="B542" s="152"/>
      <c r="C542" s="153"/>
      <c r="D542" s="160"/>
      <c r="E542" s="161"/>
      <c r="F542" s="161"/>
      <c r="G542" s="155">
        <v>521</v>
      </c>
      <c r="H542" s="31" t="s">
        <v>121</v>
      </c>
      <c r="I542" s="13">
        <v>663</v>
      </c>
      <c r="J542" s="14" t="s">
        <v>316</v>
      </c>
      <c r="K542" s="14" t="s">
        <v>316</v>
      </c>
      <c r="L542" s="126" t="s">
        <v>316</v>
      </c>
      <c r="M542" s="127" t="s">
        <v>316</v>
      </c>
      <c r="N542" s="127"/>
      <c r="O542" s="127" t="s">
        <v>316</v>
      </c>
      <c r="P542" s="163"/>
      <c r="Q542" s="200">
        <f>Q543+Q690</f>
        <v>307171.4000000001</v>
      </c>
      <c r="R542" s="200">
        <f>R543+R690</f>
        <v>306589.00000000006</v>
      </c>
      <c r="S542" s="200">
        <f>S543+S690</f>
        <v>310138.9000000001</v>
      </c>
    </row>
    <row r="543" spans="1:19" s="170" customFormat="1" ht="18" customHeight="1">
      <c r="A543" s="135"/>
      <c r="B543" s="136"/>
      <c r="C543" s="135"/>
      <c r="D543" s="416">
        <v>5550000</v>
      </c>
      <c r="E543" s="417"/>
      <c r="F543" s="417"/>
      <c r="G543" s="129">
        <v>314</v>
      </c>
      <c r="H543" s="130" t="s">
        <v>327</v>
      </c>
      <c r="I543" s="131">
        <v>663</v>
      </c>
      <c r="J543" s="132">
        <v>7</v>
      </c>
      <c r="K543" s="132" t="s">
        <v>389</v>
      </c>
      <c r="L543" s="133" t="s">
        <v>316</v>
      </c>
      <c r="M543" s="134" t="s">
        <v>316</v>
      </c>
      <c r="N543" s="134"/>
      <c r="O543" s="134" t="s">
        <v>316</v>
      </c>
      <c r="P543" s="131"/>
      <c r="Q543" s="193">
        <f>Q544+Q566+Q616+Q628</f>
        <v>303716.00000000006</v>
      </c>
      <c r="R543" s="193">
        <f>R544+R566+R616+R628</f>
        <v>303133.60000000003</v>
      </c>
      <c r="S543" s="193">
        <f>S544+S566+S616+S628</f>
        <v>306683.50000000006</v>
      </c>
    </row>
    <row r="544" spans="1:19" s="170" customFormat="1" ht="18.75" customHeight="1">
      <c r="A544" s="135"/>
      <c r="B544" s="136"/>
      <c r="C544" s="146"/>
      <c r="D544" s="143"/>
      <c r="E544" s="426">
        <v>5551700</v>
      </c>
      <c r="F544" s="426"/>
      <c r="G544" s="129">
        <v>314</v>
      </c>
      <c r="H544" s="130" t="s">
        <v>122</v>
      </c>
      <c r="I544" s="131">
        <v>663</v>
      </c>
      <c r="J544" s="132">
        <v>7</v>
      </c>
      <c r="K544" s="132">
        <v>1</v>
      </c>
      <c r="L544" s="133" t="s">
        <v>316</v>
      </c>
      <c r="M544" s="134" t="s">
        <v>316</v>
      </c>
      <c r="N544" s="134"/>
      <c r="O544" s="134" t="s">
        <v>316</v>
      </c>
      <c r="P544" s="131"/>
      <c r="Q544" s="193">
        <f>Q555+Q545</f>
        <v>85294.90000000001</v>
      </c>
      <c r="R544" s="193">
        <f>R555+R545</f>
        <v>85073.9</v>
      </c>
      <c r="S544" s="193">
        <f>S555+S545</f>
        <v>85223.9</v>
      </c>
    </row>
    <row r="545" spans="1:19" ht="33" customHeight="1">
      <c r="A545" s="95"/>
      <c r="B545" s="94"/>
      <c r="C545" s="99"/>
      <c r="D545" s="97"/>
      <c r="E545" s="100"/>
      <c r="F545" s="100"/>
      <c r="G545" s="85"/>
      <c r="H545" s="4" t="s">
        <v>823</v>
      </c>
      <c r="I545" s="9">
        <v>663</v>
      </c>
      <c r="J545" s="15">
        <v>7</v>
      </c>
      <c r="K545" s="15">
        <v>1</v>
      </c>
      <c r="L545" s="91" t="s">
        <v>432</v>
      </c>
      <c r="M545" s="92" t="s">
        <v>343</v>
      </c>
      <c r="N545" s="92" t="s">
        <v>353</v>
      </c>
      <c r="O545" s="92" t="s">
        <v>388</v>
      </c>
      <c r="P545" s="9"/>
      <c r="Q545" s="194">
        <f>Q546+Q549+Q552</f>
        <v>125.1</v>
      </c>
      <c r="R545" s="194">
        <f>R546+R549+R552</f>
        <v>145.9</v>
      </c>
      <c r="S545" s="194">
        <f>S546+S549+S552</f>
        <v>145.9</v>
      </c>
    </row>
    <row r="546" spans="1:19" ht="33" customHeight="1">
      <c r="A546" s="95"/>
      <c r="B546" s="94"/>
      <c r="C546" s="99"/>
      <c r="D546" s="97"/>
      <c r="E546" s="100"/>
      <c r="F546" s="100"/>
      <c r="G546" s="85"/>
      <c r="H546" s="4" t="s">
        <v>82</v>
      </c>
      <c r="I546" s="9">
        <v>663</v>
      </c>
      <c r="J546" s="15">
        <v>7</v>
      </c>
      <c r="K546" s="15">
        <v>1</v>
      </c>
      <c r="L546" s="91" t="s">
        <v>432</v>
      </c>
      <c r="M546" s="92" t="s">
        <v>343</v>
      </c>
      <c r="N546" s="92" t="s">
        <v>361</v>
      </c>
      <c r="O546" s="92" t="s">
        <v>388</v>
      </c>
      <c r="P546" s="9"/>
      <c r="Q546" s="194">
        <f aca="true" t="shared" si="60" ref="Q546:S547">Q547</f>
        <v>120</v>
      </c>
      <c r="R546" s="194">
        <f t="shared" si="60"/>
        <v>120</v>
      </c>
      <c r="S546" s="194">
        <f t="shared" si="60"/>
        <v>120</v>
      </c>
    </row>
    <row r="547" spans="1:19" ht="24" customHeight="1">
      <c r="A547" s="95"/>
      <c r="B547" s="94"/>
      <c r="C547" s="99"/>
      <c r="D547" s="97"/>
      <c r="E547" s="100"/>
      <c r="F547" s="100"/>
      <c r="G547" s="85"/>
      <c r="H547" s="4" t="s">
        <v>88</v>
      </c>
      <c r="I547" s="9">
        <v>663</v>
      </c>
      <c r="J547" s="15">
        <v>7</v>
      </c>
      <c r="K547" s="15">
        <v>1</v>
      </c>
      <c r="L547" s="91" t="s">
        <v>432</v>
      </c>
      <c r="M547" s="92" t="s">
        <v>343</v>
      </c>
      <c r="N547" s="92" t="s">
        <v>361</v>
      </c>
      <c r="O547" s="92" t="s">
        <v>79</v>
      </c>
      <c r="P547" s="9"/>
      <c r="Q547" s="194">
        <f t="shared" si="60"/>
        <v>120</v>
      </c>
      <c r="R547" s="194">
        <f t="shared" si="60"/>
        <v>120</v>
      </c>
      <c r="S547" s="194">
        <f t="shared" si="60"/>
        <v>120</v>
      </c>
    </row>
    <row r="548" spans="1:19" ht="24" customHeight="1">
      <c r="A548" s="95"/>
      <c r="B548" s="94"/>
      <c r="C548" s="99"/>
      <c r="D548" s="97"/>
      <c r="E548" s="100"/>
      <c r="F548" s="100"/>
      <c r="G548" s="85"/>
      <c r="H548" s="4" t="s">
        <v>446</v>
      </c>
      <c r="I548" s="9">
        <v>663</v>
      </c>
      <c r="J548" s="15">
        <v>7</v>
      </c>
      <c r="K548" s="15">
        <v>1</v>
      </c>
      <c r="L548" s="91" t="s">
        <v>432</v>
      </c>
      <c r="M548" s="92" t="s">
        <v>343</v>
      </c>
      <c r="N548" s="92" t="s">
        <v>361</v>
      </c>
      <c r="O548" s="92" t="s">
        <v>79</v>
      </c>
      <c r="P548" s="9">
        <v>610</v>
      </c>
      <c r="Q548" s="194">
        <v>120</v>
      </c>
      <c r="R548" s="194">
        <v>120</v>
      </c>
      <c r="S548" s="194">
        <v>120</v>
      </c>
    </row>
    <row r="549" spans="1:19" ht="26.25" customHeight="1">
      <c r="A549" s="95"/>
      <c r="B549" s="94"/>
      <c r="C549" s="99"/>
      <c r="D549" s="97"/>
      <c r="E549" s="100"/>
      <c r="F549" s="100"/>
      <c r="G549" s="85"/>
      <c r="H549" s="187" t="s">
        <v>78</v>
      </c>
      <c r="I549" s="9">
        <v>663</v>
      </c>
      <c r="J549" s="15">
        <v>7</v>
      </c>
      <c r="K549" s="15">
        <v>1</v>
      </c>
      <c r="L549" s="91" t="s">
        <v>432</v>
      </c>
      <c r="M549" s="92" t="s">
        <v>343</v>
      </c>
      <c r="N549" s="92" t="s">
        <v>362</v>
      </c>
      <c r="O549" s="92" t="s">
        <v>388</v>
      </c>
      <c r="P549" s="9"/>
      <c r="Q549" s="194">
        <f aca="true" t="shared" si="61" ref="Q549:S550">Q550</f>
        <v>1</v>
      </c>
      <c r="R549" s="194">
        <f t="shared" si="61"/>
        <v>6.8</v>
      </c>
      <c r="S549" s="194">
        <f t="shared" si="61"/>
        <v>6.8</v>
      </c>
    </row>
    <row r="550" spans="1:19" ht="22.5" customHeight="1">
      <c r="A550" s="95"/>
      <c r="B550" s="94"/>
      <c r="C550" s="99"/>
      <c r="D550" s="97"/>
      <c r="E550" s="100"/>
      <c r="F550" s="100"/>
      <c r="G550" s="85"/>
      <c r="H550" s="17" t="s">
        <v>80</v>
      </c>
      <c r="I550" s="9">
        <v>663</v>
      </c>
      <c r="J550" s="15">
        <v>7</v>
      </c>
      <c r="K550" s="15">
        <v>1</v>
      </c>
      <c r="L550" s="91" t="s">
        <v>432</v>
      </c>
      <c r="M550" s="92" t="s">
        <v>343</v>
      </c>
      <c r="N550" s="92" t="s">
        <v>362</v>
      </c>
      <c r="O550" s="92" t="s">
        <v>79</v>
      </c>
      <c r="P550" s="9"/>
      <c r="Q550" s="194">
        <f t="shared" si="61"/>
        <v>1</v>
      </c>
      <c r="R550" s="194">
        <f t="shared" si="61"/>
        <v>6.8</v>
      </c>
      <c r="S550" s="194">
        <f t="shared" si="61"/>
        <v>6.8</v>
      </c>
    </row>
    <row r="551" spans="1:19" ht="22.5" customHeight="1">
      <c r="A551" s="95"/>
      <c r="B551" s="94"/>
      <c r="C551" s="99"/>
      <c r="D551" s="97"/>
      <c r="E551" s="100"/>
      <c r="F551" s="100"/>
      <c r="G551" s="85"/>
      <c r="H551" s="17" t="s">
        <v>446</v>
      </c>
      <c r="I551" s="9">
        <v>663</v>
      </c>
      <c r="J551" s="15">
        <v>7</v>
      </c>
      <c r="K551" s="15">
        <v>1</v>
      </c>
      <c r="L551" s="91" t="s">
        <v>432</v>
      </c>
      <c r="M551" s="92" t="s">
        <v>343</v>
      </c>
      <c r="N551" s="92" t="s">
        <v>362</v>
      </c>
      <c r="O551" s="92" t="s">
        <v>79</v>
      </c>
      <c r="P551" s="9">
        <v>610</v>
      </c>
      <c r="Q551" s="194">
        <f>6.8-5.8</f>
        <v>1</v>
      </c>
      <c r="R551" s="194">
        <v>6.8</v>
      </c>
      <c r="S551" s="194">
        <v>6.8</v>
      </c>
    </row>
    <row r="552" spans="1:19" ht="44.25" customHeight="1">
      <c r="A552" s="95"/>
      <c r="B552" s="94"/>
      <c r="C552" s="99"/>
      <c r="D552" s="97"/>
      <c r="E552" s="100"/>
      <c r="F552" s="100"/>
      <c r="G552" s="85"/>
      <c r="H552" s="17" t="s">
        <v>430</v>
      </c>
      <c r="I552" s="9">
        <v>663</v>
      </c>
      <c r="J552" s="15">
        <v>7</v>
      </c>
      <c r="K552" s="15">
        <v>1</v>
      </c>
      <c r="L552" s="91" t="s">
        <v>432</v>
      </c>
      <c r="M552" s="92" t="s">
        <v>343</v>
      </c>
      <c r="N552" s="92" t="s">
        <v>357</v>
      </c>
      <c r="O552" s="92" t="s">
        <v>388</v>
      </c>
      <c r="P552" s="9"/>
      <c r="Q552" s="194">
        <f aca="true" t="shared" si="62" ref="Q552:S553">Q553</f>
        <v>4.100000000000001</v>
      </c>
      <c r="R552" s="194">
        <f t="shared" si="62"/>
        <v>19.1</v>
      </c>
      <c r="S552" s="194">
        <f t="shared" si="62"/>
        <v>19.1</v>
      </c>
    </row>
    <row r="553" spans="1:19" ht="29.25" customHeight="1">
      <c r="A553" s="95"/>
      <c r="B553" s="94"/>
      <c r="C553" s="99"/>
      <c r="D553" s="97"/>
      <c r="E553" s="100"/>
      <c r="F553" s="100"/>
      <c r="G553" s="85"/>
      <c r="H553" s="17" t="s">
        <v>88</v>
      </c>
      <c r="I553" s="9">
        <v>663</v>
      </c>
      <c r="J553" s="15">
        <v>7</v>
      </c>
      <c r="K553" s="15">
        <v>1</v>
      </c>
      <c r="L553" s="91" t="s">
        <v>432</v>
      </c>
      <c r="M553" s="92" t="s">
        <v>343</v>
      </c>
      <c r="N553" s="92" t="s">
        <v>357</v>
      </c>
      <c r="O553" s="92" t="s">
        <v>79</v>
      </c>
      <c r="P553" s="9"/>
      <c r="Q553" s="194">
        <f t="shared" si="62"/>
        <v>4.100000000000001</v>
      </c>
      <c r="R553" s="194">
        <f t="shared" si="62"/>
        <v>19.1</v>
      </c>
      <c r="S553" s="194">
        <f t="shared" si="62"/>
        <v>19.1</v>
      </c>
    </row>
    <row r="554" spans="1:19" ht="32.25" customHeight="1">
      <c r="A554" s="95"/>
      <c r="B554" s="94"/>
      <c r="C554" s="99"/>
      <c r="D554" s="97"/>
      <c r="E554" s="100"/>
      <c r="F554" s="100"/>
      <c r="G554" s="85"/>
      <c r="H554" s="17" t="s">
        <v>446</v>
      </c>
      <c r="I554" s="9">
        <v>663</v>
      </c>
      <c r="J554" s="15">
        <v>7</v>
      </c>
      <c r="K554" s="15">
        <v>1</v>
      </c>
      <c r="L554" s="91" t="s">
        <v>432</v>
      </c>
      <c r="M554" s="92" t="s">
        <v>343</v>
      </c>
      <c r="N554" s="92" t="s">
        <v>357</v>
      </c>
      <c r="O554" s="92" t="s">
        <v>79</v>
      </c>
      <c r="P554" s="9">
        <v>610</v>
      </c>
      <c r="Q554" s="194">
        <f>19.1-15</f>
        <v>4.100000000000001</v>
      </c>
      <c r="R554" s="194">
        <v>19.1</v>
      </c>
      <c r="S554" s="194">
        <v>19.1</v>
      </c>
    </row>
    <row r="555" spans="1:19" ht="41.25" customHeight="1">
      <c r="A555" s="95"/>
      <c r="B555" s="94"/>
      <c r="C555" s="99"/>
      <c r="D555" s="97"/>
      <c r="E555" s="100"/>
      <c r="F555" s="100"/>
      <c r="G555" s="85"/>
      <c r="H555" s="221" t="s">
        <v>623</v>
      </c>
      <c r="I555" s="9">
        <v>663</v>
      </c>
      <c r="J555" s="15">
        <v>7</v>
      </c>
      <c r="K555" s="15">
        <v>1</v>
      </c>
      <c r="L555" s="91" t="s">
        <v>58</v>
      </c>
      <c r="M555" s="92" t="s">
        <v>343</v>
      </c>
      <c r="N555" s="92" t="s">
        <v>353</v>
      </c>
      <c r="O555" s="92" t="s">
        <v>388</v>
      </c>
      <c r="P555" s="9"/>
      <c r="Q555" s="194">
        <f>Q556+Q563</f>
        <v>85169.8</v>
      </c>
      <c r="R555" s="194">
        <f>R556+R563</f>
        <v>84928</v>
      </c>
      <c r="S555" s="194">
        <f>S556+S563</f>
        <v>85078</v>
      </c>
    </row>
    <row r="556" spans="1:19" ht="27" customHeight="1">
      <c r="A556" s="95"/>
      <c r="B556" s="94"/>
      <c r="C556" s="99"/>
      <c r="D556" s="97"/>
      <c r="E556" s="100"/>
      <c r="F556" s="100"/>
      <c r="G556" s="85"/>
      <c r="H556" s="222" t="s">
        <v>402</v>
      </c>
      <c r="I556" s="9">
        <v>663</v>
      </c>
      <c r="J556" s="15">
        <v>7</v>
      </c>
      <c r="K556" s="15">
        <v>1</v>
      </c>
      <c r="L556" s="91" t="s">
        <v>58</v>
      </c>
      <c r="M556" s="92" t="s">
        <v>343</v>
      </c>
      <c r="N556" s="92" t="s">
        <v>344</v>
      </c>
      <c r="O556" s="92" t="s">
        <v>388</v>
      </c>
      <c r="P556" s="9"/>
      <c r="Q556" s="194">
        <f>Q557+Q561+Q559</f>
        <v>84489.8</v>
      </c>
      <c r="R556" s="194">
        <f>R557+R561+R559</f>
        <v>84028</v>
      </c>
      <c r="S556" s="194">
        <f>S557+S561+S559</f>
        <v>84028</v>
      </c>
    </row>
    <row r="557" spans="1:19" ht="24.75" customHeight="1">
      <c r="A557" s="95"/>
      <c r="B557" s="94"/>
      <c r="C557" s="99"/>
      <c r="D557" s="97"/>
      <c r="E557" s="100"/>
      <c r="F557" s="100"/>
      <c r="G557" s="85"/>
      <c r="H557" s="2" t="s">
        <v>88</v>
      </c>
      <c r="I557" s="9">
        <v>663</v>
      </c>
      <c r="J557" s="15">
        <v>7</v>
      </c>
      <c r="K557" s="15">
        <v>1</v>
      </c>
      <c r="L557" s="91" t="s">
        <v>58</v>
      </c>
      <c r="M557" s="92" t="s">
        <v>343</v>
      </c>
      <c r="N557" s="92" t="s">
        <v>344</v>
      </c>
      <c r="O557" s="92" t="s">
        <v>79</v>
      </c>
      <c r="P557" s="9"/>
      <c r="Q557" s="194">
        <f>Q558</f>
        <v>17196.7</v>
      </c>
      <c r="R557" s="194">
        <f>R558</f>
        <v>17196.7</v>
      </c>
      <c r="S557" s="194">
        <f>S558</f>
        <v>17196.7</v>
      </c>
    </row>
    <row r="558" spans="1:19" ht="25.5" customHeight="1">
      <c r="A558" s="95"/>
      <c r="B558" s="94"/>
      <c r="C558" s="99"/>
      <c r="D558" s="97"/>
      <c r="E558" s="100"/>
      <c r="F558" s="100"/>
      <c r="G558" s="85"/>
      <c r="H558" s="2" t="s">
        <v>446</v>
      </c>
      <c r="I558" s="9">
        <v>663</v>
      </c>
      <c r="J558" s="15">
        <v>7</v>
      </c>
      <c r="K558" s="15">
        <v>1</v>
      </c>
      <c r="L558" s="91" t="s">
        <v>58</v>
      </c>
      <c r="M558" s="92" t="s">
        <v>343</v>
      </c>
      <c r="N558" s="92" t="s">
        <v>344</v>
      </c>
      <c r="O558" s="92" t="s">
        <v>79</v>
      </c>
      <c r="P558" s="9">
        <v>610</v>
      </c>
      <c r="Q558" s="194">
        <v>17196.7</v>
      </c>
      <c r="R558" s="194">
        <v>17196.7</v>
      </c>
      <c r="S558" s="194">
        <v>17196.7</v>
      </c>
    </row>
    <row r="559" spans="1:19" ht="36.75" customHeight="1">
      <c r="A559" s="95"/>
      <c r="B559" s="94"/>
      <c r="C559" s="99"/>
      <c r="D559" s="97"/>
      <c r="E559" s="100"/>
      <c r="F559" s="100"/>
      <c r="G559" s="85"/>
      <c r="H559" s="261" t="s">
        <v>569</v>
      </c>
      <c r="I559" s="9">
        <v>663</v>
      </c>
      <c r="J559" s="15">
        <v>7</v>
      </c>
      <c r="K559" s="15">
        <v>1</v>
      </c>
      <c r="L559" s="91" t="s">
        <v>58</v>
      </c>
      <c r="M559" s="92" t="s">
        <v>343</v>
      </c>
      <c r="N559" s="92" t="s">
        <v>344</v>
      </c>
      <c r="O559" s="92" t="s">
        <v>568</v>
      </c>
      <c r="P559" s="9"/>
      <c r="Q559" s="194">
        <f>Q560</f>
        <v>5707.5</v>
      </c>
      <c r="R559" s="194">
        <f>R560</f>
        <v>5707.5</v>
      </c>
      <c r="S559" s="194">
        <f>S560</f>
        <v>5707.5</v>
      </c>
    </row>
    <row r="560" spans="1:19" ht="25.5" customHeight="1">
      <c r="A560" s="95"/>
      <c r="B560" s="94"/>
      <c r="C560" s="99"/>
      <c r="D560" s="97"/>
      <c r="E560" s="100"/>
      <c r="F560" s="100"/>
      <c r="G560" s="85"/>
      <c r="H560" s="2" t="s">
        <v>446</v>
      </c>
      <c r="I560" s="9">
        <v>663</v>
      </c>
      <c r="J560" s="15">
        <v>7</v>
      </c>
      <c r="K560" s="15">
        <v>1</v>
      </c>
      <c r="L560" s="91" t="s">
        <v>58</v>
      </c>
      <c r="M560" s="92" t="s">
        <v>343</v>
      </c>
      <c r="N560" s="92" t="s">
        <v>344</v>
      </c>
      <c r="O560" s="92" t="s">
        <v>568</v>
      </c>
      <c r="P560" s="9">
        <v>610</v>
      </c>
      <c r="Q560" s="194">
        <v>5707.5</v>
      </c>
      <c r="R560" s="194">
        <v>5707.5</v>
      </c>
      <c r="S560" s="194">
        <v>5707.5</v>
      </c>
    </row>
    <row r="561" spans="1:19" ht="39" customHeight="1">
      <c r="A561" s="95"/>
      <c r="B561" s="94"/>
      <c r="C561" s="99"/>
      <c r="D561" s="97"/>
      <c r="E561" s="100"/>
      <c r="F561" s="100"/>
      <c r="G561" s="85"/>
      <c r="H561" s="223" t="s">
        <v>90</v>
      </c>
      <c r="I561" s="9">
        <v>663</v>
      </c>
      <c r="J561" s="15">
        <v>7</v>
      </c>
      <c r="K561" s="15">
        <v>1</v>
      </c>
      <c r="L561" s="91" t="s">
        <v>58</v>
      </c>
      <c r="M561" s="92" t="s">
        <v>343</v>
      </c>
      <c r="N561" s="92" t="s">
        <v>344</v>
      </c>
      <c r="O561" s="92" t="s">
        <v>89</v>
      </c>
      <c r="P561" s="9"/>
      <c r="Q561" s="194">
        <f>Q562</f>
        <v>61585.6</v>
      </c>
      <c r="R561" s="194">
        <f>R562</f>
        <v>61123.8</v>
      </c>
      <c r="S561" s="194">
        <f>S562</f>
        <v>61123.8</v>
      </c>
    </row>
    <row r="562" spans="1:19" ht="23.25" customHeight="1">
      <c r="A562" s="95"/>
      <c r="B562" s="94"/>
      <c r="C562" s="99"/>
      <c r="D562" s="97"/>
      <c r="E562" s="100"/>
      <c r="F562" s="100"/>
      <c r="G562" s="85"/>
      <c r="H562" s="223" t="s">
        <v>446</v>
      </c>
      <c r="I562" s="9">
        <v>663</v>
      </c>
      <c r="J562" s="15">
        <v>7</v>
      </c>
      <c r="K562" s="15">
        <v>1</v>
      </c>
      <c r="L562" s="91" t="s">
        <v>58</v>
      </c>
      <c r="M562" s="92" t="s">
        <v>343</v>
      </c>
      <c r="N562" s="92" t="s">
        <v>344</v>
      </c>
      <c r="O562" s="92" t="s">
        <v>89</v>
      </c>
      <c r="P562" s="9">
        <v>610</v>
      </c>
      <c r="Q562" s="194">
        <v>61585.6</v>
      </c>
      <c r="R562" s="194">
        <v>61123.8</v>
      </c>
      <c r="S562" s="194">
        <v>61123.8</v>
      </c>
    </row>
    <row r="563" spans="1:19" ht="23.25" customHeight="1">
      <c r="A563" s="95"/>
      <c r="B563" s="94"/>
      <c r="C563" s="99"/>
      <c r="D563" s="97"/>
      <c r="E563" s="100"/>
      <c r="F563" s="100"/>
      <c r="G563" s="85"/>
      <c r="H563" s="2" t="s">
        <v>501</v>
      </c>
      <c r="I563" s="9">
        <v>663</v>
      </c>
      <c r="J563" s="15">
        <v>7</v>
      </c>
      <c r="K563" s="15">
        <v>1</v>
      </c>
      <c r="L563" s="91" t="s">
        <v>58</v>
      </c>
      <c r="M563" s="92" t="s">
        <v>343</v>
      </c>
      <c r="N563" s="92" t="s">
        <v>346</v>
      </c>
      <c r="O563" s="92" t="s">
        <v>388</v>
      </c>
      <c r="P563" s="9"/>
      <c r="Q563" s="194">
        <f aca="true" t="shared" si="63" ref="Q563:S564">Q564</f>
        <v>680</v>
      </c>
      <c r="R563" s="194">
        <f t="shared" si="63"/>
        <v>900</v>
      </c>
      <c r="S563" s="194">
        <f t="shared" si="63"/>
        <v>1050</v>
      </c>
    </row>
    <row r="564" spans="1:19" ht="30.75" customHeight="1">
      <c r="A564" s="95"/>
      <c r="B564" s="94"/>
      <c r="C564" s="99"/>
      <c r="D564" s="97"/>
      <c r="E564" s="100"/>
      <c r="F564" s="100"/>
      <c r="G564" s="85"/>
      <c r="H564" s="2" t="s">
        <v>88</v>
      </c>
      <c r="I564" s="9">
        <v>663</v>
      </c>
      <c r="J564" s="15">
        <v>7</v>
      </c>
      <c r="K564" s="15">
        <v>1</v>
      </c>
      <c r="L564" s="91" t="s">
        <v>58</v>
      </c>
      <c r="M564" s="92" t="s">
        <v>343</v>
      </c>
      <c r="N564" s="92" t="s">
        <v>346</v>
      </c>
      <c r="O564" s="92" t="s">
        <v>79</v>
      </c>
      <c r="P564" s="9"/>
      <c r="Q564" s="194">
        <f t="shared" si="63"/>
        <v>680</v>
      </c>
      <c r="R564" s="194">
        <f t="shared" si="63"/>
        <v>900</v>
      </c>
      <c r="S564" s="194">
        <f t="shared" si="63"/>
        <v>1050</v>
      </c>
    </row>
    <row r="565" spans="1:19" ht="27.75" customHeight="1">
      <c r="A565" s="95"/>
      <c r="B565" s="94"/>
      <c r="C565" s="99"/>
      <c r="D565" s="97"/>
      <c r="E565" s="100"/>
      <c r="F565" s="100"/>
      <c r="G565" s="85"/>
      <c r="H565" s="2" t="s">
        <v>446</v>
      </c>
      <c r="I565" s="9">
        <v>663</v>
      </c>
      <c r="J565" s="15">
        <v>7</v>
      </c>
      <c r="K565" s="15">
        <v>1</v>
      </c>
      <c r="L565" s="91" t="s">
        <v>58</v>
      </c>
      <c r="M565" s="92" t="s">
        <v>343</v>
      </c>
      <c r="N565" s="92" t="s">
        <v>346</v>
      </c>
      <c r="O565" s="92" t="s">
        <v>79</v>
      </c>
      <c r="P565" s="9">
        <v>610</v>
      </c>
      <c r="Q565" s="194">
        <v>680</v>
      </c>
      <c r="R565" s="194">
        <v>900</v>
      </c>
      <c r="S565" s="194">
        <v>1050</v>
      </c>
    </row>
    <row r="566" spans="1:19" s="170" customFormat="1" ht="27" customHeight="1">
      <c r="A566" s="135"/>
      <c r="B566" s="136"/>
      <c r="C566" s="146"/>
      <c r="D566" s="143"/>
      <c r="E566" s="138"/>
      <c r="F566" s="138"/>
      <c r="G566" s="129"/>
      <c r="H566" s="142" t="s">
        <v>326</v>
      </c>
      <c r="I566" s="131">
        <v>663</v>
      </c>
      <c r="J566" s="132">
        <v>7</v>
      </c>
      <c r="K566" s="132">
        <v>2</v>
      </c>
      <c r="L566" s="132"/>
      <c r="M566" s="134" t="s">
        <v>389</v>
      </c>
      <c r="N566" s="134"/>
      <c r="O566" s="134"/>
      <c r="P566" s="131"/>
      <c r="Q566" s="224">
        <f>Q580+Q567</f>
        <v>195823.90000000002</v>
      </c>
      <c r="R566" s="224">
        <f>R580+R567</f>
        <v>195547.09999999998</v>
      </c>
      <c r="S566" s="224">
        <f>S580+S567</f>
        <v>198947</v>
      </c>
    </row>
    <row r="567" spans="1:19" ht="30.75" customHeight="1">
      <c r="A567" s="95"/>
      <c r="B567" s="94"/>
      <c r="C567" s="99"/>
      <c r="D567" s="97"/>
      <c r="E567" s="100"/>
      <c r="F567" s="100"/>
      <c r="G567" s="85"/>
      <c r="H567" s="4" t="s">
        <v>823</v>
      </c>
      <c r="I567" s="9">
        <v>663</v>
      </c>
      <c r="J567" s="15">
        <v>7</v>
      </c>
      <c r="K567" s="15">
        <v>2</v>
      </c>
      <c r="L567" s="91" t="s">
        <v>432</v>
      </c>
      <c r="M567" s="92" t="s">
        <v>343</v>
      </c>
      <c r="N567" s="92" t="s">
        <v>353</v>
      </c>
      <c r="O567" s="92" t="s">
        <v>388</v>
      </c>
      <c r="P567" s="9"/>
      <c r="Q567" s="194">
        <f>Q568+Q571+Q574+Q577</f>
        <v>121.5</v>
      </c>
      <c r="R567" s="194">
        <f>R568+R571+R574+R577</f>
        <v>185.3</v>
      </c>
      <c r="S567" s="194">
        <f>S568+S571+S574+S577</f>
        <v>185.3</v>
      </c>
    </row>
    <row r="568" spans="1:19" ht="34.5" customHeight="1" hidden="1">
      <c r="A568" s="95"/>
      <c r="B568" s="94"/>
      <c r="C568" s="99"/>
      <c r="D568" s="97"/>
      <c r="E568" s="100"/>
      <c r="F568" s="100"/>
      <c r="G568" s="85"/>
      <c r="H568" s="17" t="s">
        <v>82</v>
      </c>
      <c r="I568" s="9">
        <v>663</v>
      </c>
      <c r="J568" s="15">
        <v>7</v>
      </c>
      <c r="K568" s="15">
        <v>2</v>
      </c>
      <c r="L568" s="91" t="s">
        <v>432</v>
      </c>
      <c r="M568" s="92" t="s">
        <v>343</v>
      </c>
      <c r="N568" s="92" t="s">
        <v>361</v>
      </c>
      <c r="O568" s="92" t="s">
        <v>388</v>
      </c>
      <c r="P568" s="9"/>
      <c r="Q568" s="194">
        <f aca="true" t="shared" si="64" ref="Q568:S569">Q569</f>
        <v>0</v>
      </c>
      <c r="R568" s="194">
        <f t="shared" si="64"/>
        <v>0</v>
      </c>
      <c r="S568" s="194">
        <f t="shared" si="64"/>
        <v>0</v>
      </c>
    </row>
    <row r="569" spans="1:19" ht="24.75" customHeight="1" hidden="1">
      <c r="A569" s="95"/>
      <c r="B569" s="94"/>
      <c r="C569" s="99"/>
      <c r="D569" s="97"/>
      <c r="E569" s="100"/>
      <c r="F569" s="100"/>
      <c r="G569" s="85"/>
      <c r="H569" s="17" t="s">
        <v>83</v>
      </c>
      <c r="I569" s="9">
        <v>663</v>
      </c>
      <c r="J569" s="15">
        <v>7</v>
      </c>
      <c r="K569" s="15">
        <v>2</v>
      </c>
      <c r="L569" s="91" t="s">
        <v>432</v>
      </c>
      <c r="M569" s="92" t="s">
        <v>343</v>
      </c>
      <c r="N569" s="92" t="s">
        <v>361</v>
      </c>
      <c r="O569" s="92" t="s">
        <v>81</v>
      </c>
      <c r="P569" s="9"/>
      <c r="Q569" s="194">
        <f t="shared" si="64"/>
        <v>0</v>
      </c>
      <c r="R569" s="194">
        <f t="shared" si="64"/>
        <v>0</v>
      </c>
      <c r="S569" s="194">
        <f t="shared" si="64"/>
        <v>0</v>
      </c>
    </row>
    <row r="570" spans="1:19" ht="24.75" customHeight="1" hidden="1">
      <c r="A570" s="95"/>
      <c r="B570" s="94"/>
      <c r="C570" s="99"/>
      <c r="D570" s="97"/>
      <c r="E570" s="100"/>
      <c r="F570" s="100"/>
      <c r="G570" s="85"/>
      <c r="H570" s="17" t="s">
        <v>446</v>
      </c>
      <c r="I570" s="9">
        <v>663</v>
      </c>
      <c r="J570" s="15">
        <v>7</v>
      </c>
      <c r="K570" s="15">
        <v>2</v>
      </c>
      <c r="L570" s="91" t="s">
        <v>432</v>
      </c>
      <c r="M570" s="92" t="s">
        <v>343</v>
      </c>
      <c r="N570" s="92" t="s">
        <v>361</v>
      </c>
      <c r="O570" s="92" t="s">
        <v>81</v>
      </c>
      <c r="P570" s="9">
        <v>610</v>
      </c>
      <c r="Q570" s="194">
        <f>9-9</f>
        <v>0</v>
      </c>
      <c r="R570" s="194">
        <v>0</v>
      </c>
      <c r="S570" s="194">
        <v>0</v>
      </c>
    </row>
    <row r="571" spans="1:19" ht="30" customHeight="1">
      <c r="A571" s="95"/>
      <c r="B571" s="94"/>
      <c r="C571" s="99"/>
      <c r="D571" s="97"/>
      <c r="E571" s="100"/>
      <c r="F571" s="100"/>
      <c r="G571" s="85"/>
      <c r="H571" s="4" t="s">
        <v>84</v>
      </c>
      <c r="I571" s="9">
        <v>663</v>
      </c>
      <c r="J571" s="15">
        <v>7</v>
      </c>
      <c r="K571" s="15">
        <v>2</v>
      </c>
      <c r="L571" s="91" t="s">
        <v>432</v>
      </c>
      <c r="M571" s="92" t="s">
        <v>343</v>
      </c>
      <c r="N571" s="92" t="s">
        <v>362</v>
      </c>
      <c r="O571" s="92" t="s">
        <v>388</v>
      </c>
      <c r="P571" s="9"/>
      <c r="Q571" s="194">
        <f aca="true" t="shared" si="65" ref="Q571:S572">Q572</f>
        <v>19</v>
      </c>
      <c r="R571" s="194">
        <f t="shared" si="65"/>
        <v>59.1</v>
      </c>
      <c r="S571" s="194">
        <f t="shared" si="65"/>
        <v>59.1</v>
      </c>
    </row>
    <row r="572" spans="1:19" ht="30" customHeight="1">
      <c r="A572" s="95"/>
      <c r="B572" s="94"/>
      <c r="C572" s="99"/>
      <c r="D572" s="97"/>
      <c r="E572" s="100"/>
      <c r="F572" s="100"/>
      <c r="G572" s="85"/>
      <c r="H572" s="4" t="s">
        <v>83</v>
      </c>
      <c r="I572" s="9">
        <v>663</v>
      </c>
      <c r="J572" s="15">
        <v>7</v>
      </c>
      <c r="K572" s="15">
        <v>2</v>
      </c>
      <c r="L572" s="91" t="s">
        <v>432</v>
      </c>
      <c r="M572" s="92" t="s">
        <v>343</v>
      </c>
      <c r="N572" s="92" t="s">
        <v>362</v>
      </c>
      <c r="O572" s="92" t="s">
        <v>81</v>
      </c>
      <c r="P572" s="9"/>
      <c r="Q572" s="194">
        <f t="shared" si="65"/>
        <v>19</v>
      </c>
      <c r="R572" s="194">
        <f t="shared" si="65"/>
        <v>59.1</v>
      </c>
      <c r="S572" s="194">
        <f t="shared" si="65"/>
        <v>59.1</v>
      </c>
    </row>
    <row r="573" spans="1:19" ht="30" customHeight="1">
      <c r="A573" s="95"/>
      <c r="B573" s="94"/>
      <c r="C573" s="99"/>
      <c r="D573" s="97"/>
      <c r="E573" s="100"/>
      <c r="F573" s="100"/>
      <c r="G573" s="85"/>
      <c r="H573" s="4" t="s">
        <v>446</v>
      </c>
      <c r="I573" s="9">
        <v>663</v>
      </c>
      <c r="J573" s="15">
        <v>7</v>
      </c>
      <c r="K573" s="15">
        <v>2</v>
      </c>
      <c r="L573" s="91" t="s">
        <v>432</v>
      </c>
      <c r="M573" s="92" t="s">
        <v>343</v>
      </c>
      <c r="N573" s="92" t="s">
        <v>362</v>
      </c>
      <c r="O573" s="92" t="s">
        <v>81</v>
      </c>
      <c r="P573" s="9">
        <v>610</v>
      </c>
      <c r="Q573" s="194">
        <f>59.1-40.1</f>
        <v>19</v>
      </c>
      <c r="R573" s="194">
        <v>59.1</v>
      </c>
      <c r="S573" s="194">
        <v>59.1</v>
      </c>
    </row>
    <row r="574" spans="1:19" ht="41.25" customHeight="1">
      <c r="A574" s="95"/>
      <c r="B574" s="94"/>
      <c r="C574" s="99"/>
      <c r="D574" s="97"/>
      <c r="E574" s="100"/>
      <c r="F574" s="100"/>
      <c r="G574" s="85"/>
      <c r="H574" s="4" t="s">
        <v>430</v>
      </c>
      <c r="I574" s="9">
        <v>663</v>
      </c>
      <c r="J574" s="15">
        <v>7</v>
      </c>
      <c r="K574" s="15">
        <v>2</v>
      </c>
      <c r="L574" s="91" t="s">
        <v>432</v>
      </c>
      <c r="M574" s="92" t="s">
        <v>343</v>
      </c>
      <c r="N574" s="92" t="s">
        <v>357</v>
      </c>
      <c r="O574" s="92" t="s">
        <v>388</v>
      </c>
      <c r="P574" s="9"/>
      <c r="Q574" s="194">
        <f aca="true" t="shared" si="66" ref="Q574:S575">Q575</f>
        <v>25.2</v>
      </c>
      <c r="R574" s="194">
        <f t="shared" si="66"/>
        <v>48.9</v>
      </c>
      <c r="S574" s="194">
        <f t="shared" si="66"/>
        <v>48.9</v>
      </c>
    </row>
    <row r="575" spans="1:19" ht="28.5" customHeight="1">
      <c r="A575" s="95"/>
      <c r="B575" s="94"/>
      <c r="C575" s="99"/>
      <c r="D575" s="97"/>
      <c r="E575" s="100"/>
      <c r="F575" s="100"/>
      <c r="G575" s="85"/>
      <c r="H575" s="4" t="s">
        <v>83</v>
      </c>
      <c r="I575" s="9">
        <v>663</v>
      </c>
      <c r="J575" s="15">
        <v>7</v>
      </c>
      <c r="K575" s="15">
        <v>2</v>
      </c>
      <c r="L575" s="91" t="s">
        <v>432</v>
      </c>
      <c r="M575" s="92" t="s">
        <v>343</v>
      </c>
      <c r="N575" s="92" t="s">
        <v>357</v>
      </c>
      <c r="O575" s="92" t="s">
        <v>81</v>
      </c>
      <c r="P575" s="9"/>
      <c r="Q575" s="194">
        <f t="shared" si="66"/>
        <v>25.2</v>
      </c>
      <c r="R575" s="194">
        <f t="shared" si="66"/>
        <v>48.9</v>
      </c>
      <c r="S575" s="194">
        <f t="shared" si="66"/>
        <v>48.9</v>
      </c>
    </row>
    <row r="576" spans="1:19" ht="30" customHeight="1">
      <c r="A576" s="95"/>
      <c r="B576" s="94"/>
      <c r="C576" s="99"/>
      <c r="D576" s="97"/>
      <c r="E576" s="100"/>
      <c r="F576" s="100"/>
      <c r="G576" s="85"/>
      <c r="H576" s="4" t="s">
        <v>446</v>
      </c>
      <c r="I576" s="9">
        <v>663</v>
      </c>
      <c r="J576" s="15">
        <v>7</v>
      </c>
      <c r="K576" s="15">
        <v>2</v>
      </c>
      <c r="L576" s="91" t="s">
        <v>432</v>
      </c>
      <c r="M576" s="92" t="s">
        <v>343</v>
      </c>
      <c r="N576" s="92" t="s">
        <v>357</v>
      </c>
      <c r="O576" s="92" t="s">
        <v>81</v>
      </c>
      <c r="P576" s="9">
        <v>610</v>
      </c>
      <c r="Q576" s="194">
        <f>48.9-23.7</f>
        <v>25.2</v>
      </c>
      <c r="R576" s="194">
        <v>48.9</v>
      </c>
      <c r="S576" s="194">
        <v>48.9</v>
      </c>
    </row>
    <row r="577" spans="1:19" ht="41.25" customHeight="1">
      <c r="A577" s="95"/>
      <c r="B577" s="94"/>
      <c r="C577" s="99"/>
      <c r="D577" s="97"/>
      <c r="E577" s="100"/>
      <c r="F577" s="100"/>
      <c r="G577" s="85"/>
      <c r="H577" s="113" t="s">
        <v>13</v>
      </c>
      <c r="I577" s="9">
        <v>663</v>
      </c>
      <c r="J577" s="15">
        <v>7</v>
      </c>
      <c r="K577" s="15">
        <v>2</v>
      </c>
      <c r="L577" s="91" t="s">
        <v>432</v>
      </c>
      <c r="M577" s="92" t="s">
        <v>343</v>
      </c>
      <c r="N577" s="92" t="s">
        <v>346</v>
      </c>
      <c r="O577" s="92" t="s">
        <v>388</v>
      </c>
      <c r="P577" s="9"/>
      <c r="Q577" s="194">
        <f aca="true" t="shared" si="67" ref="Q577:S578">Q578</f>
        <v>77.3</v>
      </c>
      <c r="R577" s="194">
        <f t="shared" si="67"/>
        <v>77.3</v>
      </c>
      <c r="S577" s="194">
        <f t="shared" si="67"/>
        <v>77.3</v>
      </c>
    </row>
    <row r="578" spans="1:19" ht="25.5" customHeight="1">
      <c r="A578" s="95"/>
      <c r="B578" s="94"/>
      <c r="C578" s="99"/>
      <c r="D578" s="97"/>
      <c r="E578" s="100"/>
      <c r="F578" s="100"/>
      <c r="G578" s="85"/>
      <c r="H578" s="4" t="s">
        <v>83</v>
      </c>
      <c r="I578" s="9">
        <v>663</v>
      </c>
      <c r="J578" s="15">
        <v>7</v>
      </c>
      <c r="K578" s="15">
        <v>2</v>
      </c>
      <c r="L578" s="91" t="s">
        <v>432</v>
      </c>
      <c r="M578" s="92" t="s">
        <v>343</v>
      </c>
      <c r="N578" s="92" t="s">
        <v>346</v>
      </c>
      <c r="O578" s="92" t="s">
        <v>81</v>
      </c>
      <c r="P578" s="9"/>
      <c r="Q578" s="194">
        <f t="shared" si="67"/>
        <v>77.3</v>
      </c>
      <c r="R578" s="194">
        <f t="shared" si="67"/>
        <v>77.3</v>
      </c>
      <c r="S578" s="194">
        <f t="shared" si="67"/>
        <v>77.3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4" t="s">
        <v>446</v>
      </c>
      <c r="I579" s="9">
        <v>663</v>
      </c>
      <c r="J579" s="15">
        <v>7</v>
      </c>
      <c r="K579" s="15">
        <v>2</v>
      </c>
      <c r="L579" s="91" t="s">
        <v>432</v>
      </c>
      <c r="M579" s="92" t="s">
        <v>343</v>
      </c>
      <c r="N579" s="92" t="s">
        <v>346</v>
      </c>
      <c r="O579" s="92" t="s">
        <v>81</v>
      </c>
      <c r="P579" s="9">
        <v>610</v>
      </c>
      <c r="Q579" s="194">
        <v>77.3</v>
      </c>
      <c r="R579" s="194">
        <v>77.3</v>
      </c>
      <c r="S579" s="194">
        <v>77.3</v>
      </c>
    </row>
    <row r="580" spans="1:19" ht="30" customHeight="1">
      <c r="A580" s="95"/>
      <c r="B580" s="94"/>
      <c r="C580" s="99"/>
      <c r="D580" s="97"/>
      <c r="E580" s="100"/>
      <c r="F580" s="100"/>
      <c r="G580" s="85"/>
      <c r="H580" s="221" t="s">
        <v>623</v>
      </c>
      <c r="I580" s="9">
        <v>663</v>
      </c>
      <c r="J580" s="15">
        <v>7</v>
      </c>
      <c r="K580" s="15">
        <v>2</v>
      </c>
      <c r="L580" s="91" t="s">
        <v>58</v>
      </c>
      <c r="M580" s="92" t="s">
        <v>343</v>
      </c>
      <c r="N580" s="92" t="s">
        <v>353</v>
      </c>
      <c r="O580" s="92" t="s">
        <v>388</v>
      </c>
      <c r="P580" s="9"/>
      <c r="Q580" s="194">
        <f>Q581+Q584+Q600+Q603+Q610+Q613</f>
        <v>195702.40000000002</v>
      </c>
      <c r="R580" s="194">
        <f>R581+R584+R600+R603+R610+R613</f>
        <v>195361.8</v>
      </c>
      <c r="S580" s="194">
        <f>S581+S584+S600+S603+S610+S613</f>
        <v>198761.7</v>
      </c>
    </row>
    <row r="581" spans="1:19" ht="30" customHeight="1">
      <c r="A581" s="95"/>
      <c r="B581" s="94"/>
      <c r="C581" s="99"/>
      <c r="D581" s="97"/>
      <c r="E581" s="100"/>
      <c r="F581" s="100"/>
      <c r="G581" s="85"/>
      <c r="H581" s="53" t="s">
        <v>402</v>
      </c>
      <c r="I581" s="9">
        <v>663</v>
      </c>
      <c r="J581" s="15">
        <v>7</v>
      </c>
      <c r="K581" s="15">
        <v>2</v>
      </c>
      <c r="L581" s="91" t="s">
        <v>58</v>
      </c>
      <c r="M581" s="92" t="s">
        <v>343</v>
      </c>
      <c r="N581" s="92" t="s">
        <v>344</v>
      </c>
      <c r="O581" s="92" t="s">
        <v>388</v>
      </c>
      <c r="P581" s="9"/>
      <c r="Q581" s="194">
        <f aca="true" t="shared" si="68" ref="Q581:S582">Q582</f>
        <v>172.5</v>
      </c>
      <c r="R581" s="194">
        <f t="shared" si="68"/>
        <v>172.5</v>
      </c>
      <c r="S581" s="194">
        <f t="shared" si="68"/>
        <v>172.5</v>
      </c>
    </row>
    <row r="582" spans="1:19" ht="24.75" customHeight="1">
      <c r="A582" s="95"/>
      <c r="B582" s="94"/>
      <c r="C582" s="99"/>
      <c r="D582" s="97"/>
      <c r="E582" s="100"/>
      <c r="F582" s="100"/>
      <c r="G582" s="85"/>
      <c r="H582" s="222" t="s">
        <v>91</v>
      </c>
      <c r="I582" s="9">
        <v>663</v>
      </c>
      <c r="J582" s="15">
        <v>7</v>
      </c>
      <c r="K582" s="15">
        <v>2</v>
      </c>
      <c r="L582" s="91" t="s">
        <v>58</v>
      </c>
      <c r="M582" s="92" t="s">
        <v>343</v>
      </c>
      <c r="N582" s="92" t="s">
        <v>344</v>
      </c>
      <c r="O582" s="92" t="s">
        <v>81</v>
      </c>
      <c r="P582" s="9"/>
      <c r="Q582" s="194">
        <f t="shared" si="68"/>
        <v>172.5</v>
      </c>
      <c r="R582" s="194">
        <f t="shared" si="68"/>
        <v>172.5</v>
      </c>
      <c r="S582" s="194">
        <f t="shared" si="68"/>
        <v>172.5</v>
      </c>
    </row>
    <row r="583" spans="1:19" ht="24.75" customHeight="1">
      <c r="A583" s="95"/>
      <c r="B583" s="94"/>
      <c r="C583" s="99"/>
      <c r="D583" s="97"/>
      <c r="E583" s="100"/>
      <c r="F583" s="100"/>
      <c r="G583" s="85"/>
      <c r="H583" s="222" t="s">
        <v>446</v>
      </c>
      <c r="I583" s="9">
        <v>663</v>
      </c>
      <c r="J583" s="15">
        <v>7</v>
      </c>
      <c r="K583" s="15">
        <v>2</v>
      </c>
      <c r="L583" s="91" t="s">
        <v>58</v>
      </c>
      <c r="M583" s="92" t="s">
        <v>343</v>
      </c>
      <c r="N583" s="92" t="s">
        <v>344</v>
      </c>
      <c r="O583" s="92" t="s">
        <v>81</v>
      </c>
      <c r="P583" s="9">
        <v>610</v>
      </c>
      <c r="Q583" s="194">
        <v>172.5</v>
      </c>
      <c r="R583" s="194">
        <v>172.5</v>
      </c>
      <c r="S583" s="194">
        <v>172.5</v>
      </c>
    </row>
    <row r="584" spans="1:19" ht="27" customHeight="1">
      <c r="A584" s="95"/>
      <c r="B584" s="94"/>
      <c r="C584" s="99"/>
      <c r="D584" s="97"/>
      <c r="E584" s="100"/>
      <c r="F584" s="100"/>
      <c r="G584" s="85"/>
      <c r="H584" s="17" t="s">
        <v>403</v>
      </c>
      <c r="I584" s="5">
        <v>663</v>
      </c>
      <c r="J584" s="18">
        <v>7</v>
      </c>
      <c r="K584" s="15">
        <v>2</v>
      </c>
      <c r="L584" s="91" t="s">
        <v>58</v>
      </c>
      <c r="M584" s="92" t="s">
        <v>343</v>
      </c>
      <c r="N584" s="92" t="s">
        <v>361</v>
      </c>
      <c r="O584" s="92" t="s">
        <v>388</v>
      </c>
      <c r="P584" s="5"/>
      <c r="Q584" s="196">
        <f>Q585+Q592+Q590+Q588+Q594+Q596+Q598</f>
        <v>189405.5</v>
      </c>
      <c r="R584" s="196">
        <f>R585+R592+R590+R588+R594+R596+R598</f>
        <v>184717</v>
      </c>
      <c r="S584" s="196">
        <f>S585+S592+S590+S588+S594+S596+S598</f>
        <v>184949.3</v>
      </c>
    </row>
    <row r="585" spans="1:19" ht="27" customHeight="1">
      <c r="A585" s="95"/>
      <c r="B585" s="94"/>
      <c r="C585" s="99"/>
      <c r="D585" s="97"/>
      <c r="E585" s="100"/>
      <c r="F585" s="100"/>
      <c r="G585" s="85"/>
      <c r="H585" s="19" t="s">
        <v>91</v>
      </c>
      <c r="I585" s="5">
        <v>663</v>
      </c>
      <c r="J585" s="18">
        <v>7</v>
      </c>
      <c r="K585" s="15">
        <v>2</v>
      </c>
      <c r="L585" s="91" t="s">
        <v>58</v>
      </c>
      <c r="M585" s="92" t="s">
        <v>343</v>
      </c>
      <c r="N585" s="92" t="s">
        <v>361</v>
      </c>
      <c r="O585" s="92" t="s">
        <v>81</v>
      </c>
      <c r="P585" s="5"/>
      <c r="Q585" s="196">
        <f>SUM(Q586:Q587)</f>
        <v>44301.7</v>
      </c>
      <c r="R585" s="196">
        <f>SUM(R586:R587)</f>
        <v>44301.7</v>
      </c>
      <c r="S585" s="196">
        <f>SUM(S586:S587)</f>
        <v>44301.7</v>
      </c>
    </row>
    <row r="586" spans="1:19" ht="27" customHeight="1" hidden="1">
      <c r="A586" s="95"/>
      <c r="B586" s="94"/>
      <c r="C586" s="99"/>
      <c r="D586" s="97"/>
      <c r="E586" s="100"/>
      <c r="F586" s="100"/>
      <c r="G586" s="85"/>
      <c r="H586" s="4" t="s">
        <v>444</v>
      </c>
      <c r="I586" s="5">
        <v>663</v>
      </c>
      <c r="J586" s="18">
        <v>7</v>
      </c>
      <c r="K586" s="15">
        <v>2</v>
      </c>
      <c r="L586" s="91" t="s">
        <v>58</v>
      </c>
      <c r="M586" s="92" t="s">
        <v>343</v>
      </c>
      <c r="N586" s="92" t="s">
        <v>361</v>
      </c>
      <c r="O586" s="92" t="s">
        <v>81</v>
      </c>
      <c r="P586" s="5">
        <v>240</v>
      </c>
      <c r="Q586" s="196">
        <f>13.5-13.5</f>
        <v>0</v>
      </c>
      <c r="R586" s="196">
        <f>13.5-13.5</f>
        <v>0</v>
      </c>
      <c r="S586" s="196">
        <f>13.5-13.5</f>
        <v>0</v>
      </c>
    </row>
    <row r="587" spans="1:19" ht="27" customHeight="1">
      <c r="A587" s="95"/>
      <c r="B587" s="94"/>
      <c r="C587" s="99"/>
      <c r="D587" s="97"/>
      <c r="E587" s="100"/>
      <c r="F587" s="100"/>
      <c r="G587" s="85"/>
      <c r="H587" s="19" t="s">
        <v>446</v>
      </c>
      <c r="I587" s="5">
        <v>663</v>
      </c>
      <c r="J587" s="18">
        <v>7</v>
      </c>
      <c r="K587" s="15">
        <v>2</v>
      </c>
      <c r="L587" s="91" t="s">
        <v>58</v>
      </c>
      <c r="M587" s="92" t="s">
        <v>343</v>
      </c>
      <c r="N587" s="92" t="s">
        <v>361</v>
      </c>
      <c r="O587" s="92" t="s">
        <v>81</v>
      </c>
      <c r="P587" s="5">
        <v>610</v>
      </c>
      <c r="Q587" s="196">
        <v>44301.7</v>
      </c>
      <c r="R587" s="196">
        <v>44301.7</v>
      </c>
      <c r="S587" s="196">
        <v>44301.7</v>
      </c>
    </row>
    <row r="588" spans="1:19" ht="81" customHeight="1">
      <c r="A588" s="95"/>
      <c r="B588" s="94"/>
      <c r="C588" s="99"/>
      <c r="D588" s="97"/>
      <c r="E588" s="100"/>
      <c r="F588" s="100"/>
      <c r="G588" s="85"/>
      <c r="H588" s="19" t="s">
        <v>765</v>
      </c>
      <c r="I588" s="5">
        <v>663</v>
      </c>
      <c r="J588" s="18">
        <v>7</v>
      </c>
      <c r="K588" s="15">
        <v>2</v>
      </c>
      <c r="L588" s="91" t="s">
        <v>58</v>
      </c>
      <c r="M588" s="92" t="s">
        <v>343</v>
      </c>
      <c r="N588" s="92" t="s">
        <v>361</v>
      </c>
      <c r="O588" s="92" t="s">
        <v>764</v>
      </c>
      <c r="P588" s="5"/>
      <c r="Q588" s="196">
        <f>Q589</f>
        <v>9343.2</v>
      </c>
      <c r="R588" s="196">
        <f>R589</f>
        <v>9343.2</v>
      </c>
      <c r="S588" s="196">
        <f>S589</f>
        <v>9343.2</v>
      </c>
    </row>
    <row r="589" spans="1:19" ht="27" customHeight="1">
      <c r="A589" s="95"/>
      <c r="B589" s="94"/>
      <c r="C589" s="99"/>
      <c r="D589" s="97"/>
      <c r="E589" s="100"/>
      <c r="F589" s="100"/>
      <c r="G589" s="85"/>
      <c r="H589" s="19" t="s">
        <v>446</v>
      </c>
      <c r="I589" s="5">
        <v>663</v>
      </c>
      <c r="J589" s="18">
        <v>7</v>
      </c>
      <c r="K589" s="15">
        <v>2</v>
      </c>
      <c r="L589" s="91" t="s">
        <v>58</v>
      </c>
      <c r="M589" s="92" t="s">
        <v>343</v>
      </c>
      <c r="N589" s="92" t="s">
        <v>361</v>
      </c>
      <c r="O589" s="92" t="s">
        <v>764</v>
      </c>
      <c r="P589" s="5">
        <v>610</v>
      </c>
      <c r="Q589" s="196">
        <v>9343.2</v>
      </c>
      <c r="R589" s="196">
        <v>9343.2</v>
      </c>
      <c r="S589" s="196">
        <v>9343.2</v>
      </c>
    </row>
    <row r="590" spans="1:19" ht="33" customHeight="1">
      <c r="A590" s="95"/>
      <c r="B590" s="94"/>
      <c r="C590" s="99"/>
      <c r="D590" s="97"/>
      <c r="E590" s="100"/>
      <c r="F590" s="100"/>
      <c r="G590" s="85"/>
      <c r="H590" s="19" t="s">
        <v>569</v>
      </c>
      <c r="I590" s="5">
        <v>663</v>
      </c>
      <c r="J590" s="18">
        <v>7</v>
      </c>
      <c r="K590" s="15">
        <v>2</v>
      </c>
      <c r="L590" s="91" t="s">
        <v>58</v>
      </c>
      <c r="M590" s="92" t="s">
        <v>343</v>
      </c>
      <c r="N590" s="92" t="s">
        <v>361</v>
      </c>
      <c r="O590" s="92" t="s">
        <v>568</v>
      </c>
      <c r="P590" s="5"/>
      <c r="Q590" s="196">
        <f>Q591</f>
        <v>14431.9</v>
      </c>
      <c r="R590" s="196">
        <f>R591</f>
        <v>14431.9</v>
      </c>
      <c r="S590" s="196">
        <f>S591</f>
        <v>14431.9</v>
      </c>
    </row>
    <row r="591" spans="1:19" ht="27" customHeight="1">
      <c r="A591" s="95"/>
      <c r="B591" s="94"/>
      <c r="C591" s="99"/>
      <c r="D591" s="97"/>
      <c r="E591" s="100"/>
      <c r="F591" s="100"/>
      <c r="G591" s="85"/>
      <c r="H591" s="19" t="s">
        <v>446</v>
      </c>
      <c r="I591" s="5">
        <v>663</v>
      </c>
      <c r="J591" s="18">
        <v>7</v>
      </c>
      <c r="K591" s="15">
        <v>2</v>
      </c>
      <c r="L591" s="91" t="s">
        <v>58</v>
      </c>
      <c r="M591" s="92" t="s">
        <v>343</v>
      </c>
      <c r="N591" s="92" t="s">
        <v>361</v>
      </c>
      <c r="O591" s="92" t="s">
        <v>568</v>
      </c>
      <c r="P591" s="5">
        <v>610</v>
      </c>
      <c r="Q591" s="196">
        <v>14431.9</v>
      </c>
      <c r="R591" s="196">
        <v>14431.9</v>
      </c>
      <c r="S591" s="196">
        <v>14431.9</v>
      </c>
    </row>
    <row r="592" spans="1:19" ht="40.5" customHeight="1">
      <c r="A592" s="95"/>
      <c r="B592" s="94"/>
      <c r="C592" s="99"/>
      <c r="D592" s="97"/>
      <c r="E592" s="100"/>
      <c r="F592" s="100"/>
      <c r="G592" s="85"/>
      <c r="H592" s="19" t="s">
        <v>90</v>
      </c>
      <c r="I592" s="5">
        <v>663</v>
      </c>
      <c r="J592" s="18">
        <v>7</v>
      </c>
      <c r="K592" s="15">
        <v>2</v>
      </c>
      <c r="L592" s="91" t="s">
        <v>58</v>
      </c>
      <c r="M592" s="92" t="s">
        <v>343</v>
      </c>
      <c r="N592" s="92" t="s">
        <v>361</v>
      </c>
      <c r="O592" s="92" t="s">
        <v>89</v>
      </c>
      <c r="P592" s="5"/>
      <c r="Q592" s="196">
        <f>Q593</f>
        <v>111342.6</v>
      </c>
      <c r="R592" s="196">
        <f>R593</f>
        <v>108403.7</v>
      </c>
      <c r="S592" s="196">
        <f>S593</f>
        <v>108403.7</v>
      </c>
    </row>
    <row r="593" spans="1:19" ht="27" customHeight="1">
      <c r="A593" s="95"/>
      <c r="B593" s="94"/>
      <c r="C593" s="99"/>
      <c r="D593" s="97"/>
      <c r="E593" s="100"/>
      <c r="F593" s="100"/>
      <c r="G593" s="85"/>
      <c r="H593" s="19" t="s">
        <v>446</v>
      </c>
      <c r="I593" s="5">
        <v>663</v>
      </c>
      <c r="J593" s="18">
        <v>7</v>
      </c>
      <c r="K593" s="15">
        <v>2</v>
      </c>
      <c r="L593" s="91" t="s">
        <v>58</v>
      </c>
      <c r="M593" s="92" t="s">
        <v>343</v>
      </c>
      <c r="N593" s="92" t="s">
        <v>361</v>
      </c>
      <c r="O593" s="92" t="s">
        <v>89</v>
      </c>
      <c r="P593" s="5">
        <v>610</v>
      </c>
      <c r="Q593" s="196">
        <v>111342.6</v>
      </c>
      <c r="R593" s="196">
        <v>108403.7</v>
      </c>
      <c r="S593" s="196">
        <v>108403.7</v>
      </c>
    </row>
    <row r="594" spans="1:19" ht="33" customHeight="1">
      <c r="A594" s="95"/>
      <c r="B594" s="94"/>
      <c r="C594" s="99"/>
      <c r="D594" s="97"/>
      <c r="E594" s="100"/>
      <c r="F594" s="100"/>
      <c r="G594" s="85"/>
      <c r="H594" s="19" t="s">
        <v>766</v>
      </c>
      <c r="I594" s="7">
        <v>663</v>
      </c>
      <c r="J594" s="18">
        <v>7</v>
      </c>
      <c r="K594" s="15">
        <v>2</v>
      </c>
      <c r="L594" s="91" t="s">
        <v>58</v>
      </c>
      <c r="M594" s="92" t="s">
        <v>343</v>
      </c>
      <c r="N594" s="92" t="s">
        <v>361</v>
      </c>
      <c r="O594" s="92" t="s">
        <v>531</v>
      </c>
      <c r="P594" s="5"/>
      <c r="Q594" s="196">
        <f>Q595</f>
        <v>8606.1</v>
      </c>
      <c r="R594" s="196">
        <f>R595</f>
        <v>8236.5</v>
      </c>
      <c r="S594" s="196">
        <f>S595</f>
        <v>8468.8</v>
      </c>
    </row>
    <row r="595" spans="1:19" ht="27" customHeight="1">
      <c r="A595" s="95"/>
      <c r="B595" s="94"/>
      <c r="C595" s="99"/>
      <c r="D595" s="97"/>
      <c r="E595" s="100"/>
      <c r="F595" s="100"/>
      <c r="G595" s="85"/>
      <c r="H595" s="19" t="s">
        <v>446</v>
      </c>
      <c r="I595" s="7">
        <v>663</v>
      </c>
      <c r="J595" s="18">
        <v>7</v>
      </c>
      <c r="K595" s="15">
        <v>2</v>
      </c>
      <c r="L595" s="91" t="s">
        <v>58</v>
      </c>
      <c r="M595" s="92" t="s">
        <v>343</v>
      </c>
      <c r="N595" s="92" t="s">
        <v>361</v>
      </c>
      <c r="O595" s="92" t="s">
        <v>531</v>
      </c>
      <c r="P595" s="5">
        <v>610</v>
      </c>
      <c r="Q595" s="196">
        <f>8444.7+161.4</f>
        <v>8606.1</v>
      </c>
      <c r="R595" s="196">
        <f>8236.5</f>
        <v>8236.5</v>
      </c>
      <c r="S595" s="196">
        <f>8486.5-17.7</f>
        <v>8468.8</v>
      </c>
    </row>
    <row r="596" spans="1:19" ht="39" customHeight="1">
      <c r="A596" s="95"/>
      <c r="B596" s="94"/>
      <c r="C596" s="99"/>
      <c r="D596" s="97"/>
      <c r="E596" s="100"/>
      <c r="F596" s="100"/>
      <c r="G596" s="85"/>
      <c r="H596" s="19" t="s">
        <v>476</v>
      </c>
      <c r="I596" s="7">
        <v>663</v>
      </c>
      <c r="J596" s="18">
        <v>7</v>
      </c>
      <c r="K596" s="15">
        <v>2</v>
      </c>
      <c r="L596" s="91" t="s">
        <v>58</v>
      </c>
      <c r="M596" s="92" t="s">
        <v>343</v>
      </c>
      <c r="N596" s="92" t="s">
        <v>361</v>
      </c>
      <c r="O596" s="92" t="s">
        <v>620</v>
      </c>
      <c r="P596" s="5"/>
      <c r="Q596" s="196">
        <f>Q597</f>
        <v>1244.9</v>
      </c>
      <c r="R596" s="196">
        <f>R597</f>
        <v>0</v>
      </c>
      <c r="S596" s="196">
        <f>S597</f>
        <v>0</v>
      </c>
    </row>
    <row r="597" spans="1:19" ht="27" customHeight="1">
      <c r="A597" s="95"/>
      <c r="B597" s="94"/>
      <c r="C597" s="99"/>
      <c r="D597" s="97"/>
      <c r="E597" s="100"/>
      <c r="F597" s="100"/>
      <c r="G597" s="85"/>
      <c r="H597" s="19" t="s">
        <v>446</v>
      </c>
      <c r="I597" s="7">
        <v>663</v>
      </c>
      <c r="J597" s="18">
        <v>7</v>
      </c>
      <c r="K597" s="15">
        <v>2</v>
      </c>
      <c r="L597" s="91" t="s">
        <v>58</v>
      </c>
      <c r="M597" s="92" t="s">
        <v>343</v>
      </c>
      <c r="N597" s="92" t="s">
        <v>361</v>
      </c>
      <c r="O597" s="92" t="s">
        <v>620</v>
      </c>
      <c r="P597" s="5">
        <v>610</v>
      </c>
      <c r="Q597" s="196">
        <v>1244.9</v>
      </c>
      <c r="R597" s="196">
        <v>0</v>
      </c>
      <c r="S597" s="196">
        <v>0</v>
      </c>
    </row>
    <row r="598" spans="1:19" ht="41.25" customHeight="1">
      <c r="A598" s="95"/>
      <c r="B598" s="94"/>
      <c r="C598" s="99"/>
      <c r="D598" s="97"/>
      <c r="E598" s="100"/>
      <c r="F598" s="100"/>
      <c r="G598" s="85"/>
      <c r="H598" s="19" t="s">
        <v>875</v>
      </c>
      <c r="I598" s="7">
        <v>663</v>
      </c>
      <c r="J598" s="18">
        <v>7</v>
      </c>
      <c r="K598" s="15">
        <v>2</v>
      </c>
      <c r="L598" s="91" t="s">
        <v>58</v>
      </c>
      <c r="M598" s="92" t="s">
        <v>343</v>
      </c>
      <c r="N598" s="92" t="s">
        <v>361</v>
      </c>
      <c r="O598" s="92" t="s">
        <v>874</v>
      </c>
      <c r="P598" s="5"/>
      <c r="Q598" s="196">
        <f>Q599</f>
        <v>135.1</v>
      </c>
      <c r="R598" s="196">
        <f>R599</f>
        <v>0</v>
      </c>
      <c r="S598" s="196">
        <f>S599</f>
        <v>0</v>
      </c>
    </row>
    <row r="599" spans="1:19" ht="27" customHeight="1">
      <c r="A599" s="95"/>
      <c r="B599" s="94"/>
      <c r="C599" s="99"/>
      <c r="D599" s="97"/>
      <c r="E599" s="100"/>
      <c r="F599" s="100"/>
      <c r="G599" s="85"/>
      <c r="H599" s="19" t="s">
        <v>446</v>
      </c>
      <c r="I599" s="7">
        <v>663</v>
      </c>
      <c r="J599" s="18">
        <v>7</v>
      </c>
      <c r="K599" s="15">
        <v>2</v>
      </c>
      <c r="L599" s="91" t="s">
        <v>58</v>
      </c>
      <c r="M599" s="92" t="s">
        <v>343</v>
      </c>
      <c r="N599" s="92" t="s">
        <v>361</v>
      </c>
      <c r="O599" s="92" t="s">
        <v>874</v>
      </c>
      <c r="P599" s="5">
        <v>610</v>
      </c>
      <c r="Q599" s="196">
        <v>135.1</v>
      </c>
      <c r="R599" s="196">
        <v>0</v>
      </c>
      <c r="S599" s="196">
        <v>0</v>
      </c>
    </row>
    <row r="600" spans="1:19" ht="24" customHeight="1">
      <c r="A600" s="95"/>
      <c r="B600" s="94"/>
      <c r="C600" s="99"/>
      <c r="D600" s="97"/>
      <c r="E600" s="100"/>
      <c r="F600" s="100"/>
      <c r="G600" s="85"/>
      <c r="H600" s="2" t="s">
        <v>500</v>
      </c>
      <c r="I600" s="7">
        <v>663</v>
      </c>
      <c r="J600" s="18">
        <v>7</v>
      </c>
      <c r="K600" s="15">
        <v>2</v>
      </c>
      <c r="L600" s="91" t="s">
        <v>58</v>
      </c>
      <c r="M600" s="92" t="s">
        <v>343</v>
      </c>
      <c r="N600" s="92" t="s">
        <v>362</v>
      </c>
      <c r="O600" s="92" t="s">
        <v>388</v>
      </c>
      <c r="P600" s="5"/>
      <c r="Q600" s="196">
        <f aca="true" t="shared" si="69" ref="Q600:S601">Q601</f>
        <v>122</v>
      </c>
      <c r="R600" s="196">
        <f t="shared" si="69"/>
        <v>122</v>
      </c>
      <c r="S600" s="196">
        <f t="shared" si="69"/>
        <v>122</v>
      </c>
    </row>
    <row r="601" spans="1:19" ht="24" customHeight="1">
      <c r="A601" s="95"/>
      <c r="B601" s="94"/>
      <c r="C601" s="99"/>
      <c r="D601" s="97"/>
      <c r="E601" s="100"/>
      <c r="F601" s="100"/>
      <c r="G601" s="85"/>
      <c r="H601" s="2" t="s">
        <v>91</v>
      </c>
      <c r="I601" s="7">
        <v>663</v>
      </c>
      <c r="J601" s="18">
        <v>7</v>
      </c>
      <c r="K601" s="15">
        <v>2</v>
      </c>
      <c r="L601" s="91" t="s">
        <v>58</v>
      </c>
      <c r="M601" s="92" t="s">
        <v>343</v>
      </c>
      <c r="N601" s="92" t="s">
        <v>362</v>
      </c>
      <c r="O601" s="92" t="s">
        <v>81</v>
      </c>
      <c r="P601" s="5"/>
      <c r="Q601" s="196">
        <f t="shared" si="69"/>
        <v>122</v>
      </c>
      <c r="R601" s="196">
        <f t="shared" si="69"/>
        <v>122</v>
      </c>
      <c r="S601" s="196">
        <f t="shared" si="69"/>
        <v>122</v>
      </c>
    </row>
    <row r="602" spans="1:19" ht="24" customHeight="1">
      <c r="A602" s="95"/>
      <c r="B602" s="94"/>
      <c r="C602" s="99"/>
      <c r="D602" s="97"/>
      <c r="E602" s="100"/>
      <c r="F602" s="100"/>
      <c r="G602" s="85"/>
      <c r="H602" s="2" t="s">
        <v>446</v>
      </c>
      <c r="I602" s="7">
        <v>663</v>
      </c>
      <c r="J602" s="18">
        <v>7</v>
      </c>
      <c r="K602" s="15">
        <v>2</v>
      </c>
      <c r="L602" s="91" t="s">
        <v>58</v>
      </c>
      <c r="M602" s="92" t="s">
        <v>343</v>
      </c>
      <c r="N602" s="92" t="s">
        <v>362</v>
      </c>
      <c r="O602" s="92" t="s">
        <v>81</v>
      </c>
      <c r="P602" s="5">
        <v>610</v>
      </c>
      <c r="Q602" s="196">
        <v>122</v>
      </c>
      <c r="R602" s="196">
        <v>122</v>
      </c>
      <c r="S602" s="196">
        <v>122</v>
      </c>
    </row>
    <row r="603" spans="1:19" ht="29.25" customHeight="1">
      <c r="A603" s="95"/>
      <c r="B603" s="94"/>
      <c r="C603" s="99"/>
      <c r="D603" s="97"/>
      <c r="E603" s="100"/>
      <c r="F603" s="100"/>
      <c r="G603" s="85"/>
      <c r="H603" s="2" t="s">
        <v>501</v>
      </c>
      <c r="I603" s="7">
        <v>663</v>
      </c>
      <c r="J603" s="18">
        <v>7</v>
      </c>
      <c r="K603" s="15">
        <v>2</v>
      </c>
      <c r="L603" s="91" t="s">
        <v>58</v>
      </c>
      <c r="M603" s="92" t="s">
        <v>343</v>
      </c>
      <c r="N603" s="92" t="s">
        <v>346</v>
      </c>
      <c r="O603" s="92" t="s">
        <v>388</v>
      </c>
      <c r="P603" s="5"/>
      <c r="Q603" s="196">
        <f>Q604+Q606+Q608</f>
        <v>2691.2000000000003</v>
      </c>
      <c r="R603" s="196">
        <f>R604+R606+R608</f>
        <v>2374.4</v>
      </c>
      <c r="S603" s="196">
        <f>S604+S606+S608</f>
        <v>4182.2</v>
      </c>
    </row>
    <row r="604" spans="1:19" ht="22.5" customHeight="1">
      <c r="A604" s="95"/>
      <c r="B604" s="94"/>
      <c r="C604" s="99"/>
      <c r="D604" s="97"/>
      <c r="E604" s="100"/>
      <c r="F604" s="100"/>
      <c r="G604" s="85"/>
      <c r="H604" s="2" t="s">
        <v>91</v>
      </c>
      <c r="I604" s="7">
        <v>663</v>
      </c>
      <c r="J604" s="18">
        <v>7</v>
      </c>
      <c r="K604" s="15">
        <v>2</v>
      </c>
      <c r="L604" s="91" t="s">
        <v>58</v>
      </c>
      <c r="M604" s="92" t="s">
        <v>343</v>
      </c>
      <c r="N604" s="92" t="s">
        <v>346</v>
      </c>
      <c r="O604" s="92" t="s">
        <v>81</v>
      </c>
      <c r="P604" s="5"/>
      <c r="Q604" s="196">
        <f>Q605</f>
        <v>2591.2000000000003</v>
      </c>
      <c r="R604" s="196">
        <f>R605</f>
        <v>2374.4</v>
      </c>
      <c r="S604" s="196">
        <f>S605</f>
        <v>2224.9</v>
      </c>
    </row>
    <row r="605" spans="1:19" ht="27.75" customHeight="1">
      <c r="A605" s="95"/>
      <c r="B605" s="94"/>
      <c r="C605" s="99"/>
      <c r="D605" s="97"/>
      <c r="E605" s="100"/>
      <c r="F605" s="100"/>
      <c r="G605" s="85"/>
      <c r="H605" s="2" t="s">
        <v>446</v>
      </c>
      <c r="I605" s="7">
        <v>663</v>
      </c>
      <c r="J605" s="18">
        <v>7</v>
      </c>
      <c r="K605" s="15">
        <v>2</v>
      </c>
      <c r="L605" s="91" t="s">
        <v>58</v>
      </c>
      <c r="M605" s="92" t="s">
        <v>343</v>
      </c>
      <c r="N605" s="92" t="s">
        <v>346</v>
      </c>
      <c r="O605" s="92" t="s">
        <v>81</v>
      </c>
      <c r="P605" s="9">
        <v>610</v>
      </c>
      <c r="Q605" s="194">
        <f>2594.4-3.2</f>
        <v>2591.2000000000003</v>
      </c>
      <c r="R605" s="194">
        <f>2374.5-0.1</f>
        <v>2374.4</v>
      </c>
      <c r="S605" s="194">
        <f>2224.5+0.4</f>
        <v>2224.9</v>
      </c>
    </row>
    <row r="606" spans="1:19" ht="36" customHeight="1">
      <c r="A606" s="95"/>
      <c r="B606" s="94"/>
      <c r="C606" s="99"/>
      <c r="D606" s="97"/>
      <c r="E606" s="109"/>
      <c r="F606" s="109"/>
      <c r="G606" s="85"/>
      <c r="H606" s="4" t="s">
        <v>878</v>
      </c>
      <c r="I606" s="7">
        <v>663</v>
      </c>
      <c r="J606" s="20">
        <v>7</v>
      </c>
      <c r="K606" s="15">
        <v>2</v>
      </c>
      <c r="L606" s="91" t="s">
        <v>58</v>
      </c>
      <c r="M606" s="92" t="s">
        <v>343</v>
      </c>
      <c r="N606" s="92" t="s">
        <v>346</v>
      </c>
      <c r="O606" s="92" t="s">
        <v>877</v>
      </c>
      <c r="P606" s="9"/>
      <c r="Q606" s="194">
        <f>Q607</f>
        <v>100</v>
      </c>
      <c r="R606" s="194">
        <f>R607</f>
        <v>0</v>
      </c>
      <c r="S606" s="194">
        <f>S607</f>
        <v>0</v>
      </c>
    </row>
    <row r="607" spans="1:19" ht="24.75" customHeight="1">
      <c r="A607" s="95"/>
      <c r="B607" s="94"/>
      <c r="C607" s="99"/>
      <c r="D607" s="97"/>
      <c r="E607" s="109"/>
      <c r="F607" s="109"/>
      <c r="G607" s="85"/>
      <c r="H607" s="4" t="s">
        <v>446</v>
      </c>
      <c r="I607" s="7">
        <v>663</v>
      </c>
      <c r="J607" s="20">
        <v>7</v>
      </c>
      <c r="K607" s="15">
        <v>2</v>
      </c>
      <c r="L607" s="91" t="s">
        <v>58</v>
      </c>
      <c r="M607" s="92" t="s">
        <v>343</v>
      </c>
      <c r="N607" s="92" t="s">
        <v>346</v>
      </c>
      <c r="O607" s="92" t="s">
        <v>877</v>
      </c>
      <c r="P607" s="9">
        <v>610</v>
      </c>
      <c r="Q607" s="194">
        <v>100</v>
      </c>
      <c r="R607" s="194">
        <v>0</v>
      </c>
      <c r="S607" s="194">
        <v>0</v>
      </c>
    </row>
    <row r="608" spans="1:19" ht="39.75" customHeight="1">
      <c r="A608" s="95"/>
      <c r="B608" s="94"/>
      <c r="C608" s="93"/>
      <c r="D608" s="97"/>
      <c r="E608" s="109"/>
      <c r="F608" s="109"/>
      <c r="G608" s="85"/>
      <c r="H608" s="272" t="s">
        <v>880</v>
      </c>
      <c r="I608" s="5">
        <v>663</v>
      </c>
      <c r="J608" s="18">
        <v>7</v>
      </c>
      <c r="K608" s="15">
        <v>2</v>
      </c>
      <c r="L608" s="91" t="s">
        <v>58</v>
      </c>
      <c r="M608" s="92" t="s">
        <v>343</v>
      </c>
      <c r="N608" s="92" t="s">
        <v>346</v>
      </c>
      <c r="O608" s="92" t="s">
        <v>879</v>
      </c>
      <c r="P608" s="9"/>
      <c r="Q608" s="194">
        <f>Q609</f>
        <v>0</v>
      </c>
      <c r="R608" s="194">
        <f>R609</f>
        <v>0</v>
      </c>
      <c r="S608" s="194">
        <f>S609</f>
        <v>1957.3</v>
      </c>
    </row>
    <row r="609" spans="1:19" ht="24.75" customHeight="1">
      <c r="A609" s="95"/>
      <c r="B609" s="94"/>
      <c r="C609" s="93"/>
      <c r="D609" s="97"/>
      <c r="E609" s="109"/>
      <c r="F609" s="109"/>
      <c r="G609" s="85"/>
      <c r="H609" s="4" t="s">
        <v>446</v>
      </c>
      <c r="I609" s="5">
        <v>663</v>
      </c>
      <c r="J609" s="18">
        <v>7</v>
      </c>
      <c r="K609" s="15">
        <v>2</v>
      </c>
      <c r="L609" s="91" t="s">
        <v>58</v>
      </c>
      <c r="M609" s="92" t="s">
        <v>343</v>
      </c>
      <c r="N609" s="92" t="s">
        <v>346</v>
      </c>
      <c r="O609" s="92" t="s">
        <v>879</v>
      </c>
      <c r="P609" s="9">
        <v>610</v>
      </c>
      <c r="Q609" s="194">
        <v>0</v>
      </c>
      <c r="R609" s="194">
        <v>0</v>
      </c>
      <c r="S609" s="194">
        <v>1957.3</v>
      </c>
    </row>
    <row r="610" spans="1:19" ht="24.75" customHeight="1">
      <c r="A610" s="95"/>
      <c r="B610" s="94"/>
      <c r="C610" s="93"/>
      <c r="D610" s="97"/>
      <c r="E610" s="109"/>
      <c r="F610" s="109"/>
      <c r="G610" s="85"/>
      <c r="H610" s="227" t="s">
        <v>678</v>
      </c>
      <c r="I610" s="5">
        <v>663</v>
      </c>
      <c r="J610" s="18">
        <v>7</v>
      </c>
      <c r="K610" s="15">
        <v>2</v>
      </c>
      <c r="L610" s="91" t="s">
        <v>58</v>
      </c>
      <c r="M610" s="92" t="s">
        <v>343</v>
      </c>
      <c r="N610" s="92" t="s">
        <v>433</v>
      </c>
      <c r="O610" s="92" t="s">
        <v>388</v>
      </c>
      <c r="P610" s="9"/>
      <c r="Q610" s="194">
        <f aca="true" t="shared" si="70" ref="Q610:S611">Q611</f>
        <v>0</v>
      </c>
      <c r="R610" s="194">
        <f t="shared" si="70"/>
        <v>4706.1</v>
      </c>
      <c r="S610" s="194">
        <f t="shared" si="70"/>
        <v>6000.6</v>
      </c>
    </row>
    <row r="611" spans="1:19" ht="49.5" customHeight="1">
      <c r="A611" s="95"/>
      <c r="B611" s="94"/>
      <c r="C611" s="93"/>
      <c r="D611" s="97"/>
      <c r="E611" s="109"/>
      <c r="F611" s="109"/>
      <c r="G611" s="85"/>
      <c r="H611" s="227" t="s">
        <v>434</v>
      </c>
      <c r="I611" s="5">
        <v>663</v>
      </c>
      <c r="J611" s="18">
        <v>7</v>
      </c>
      <c r="K611" s="15">
        <v>2</v>
      </c>
      <c r="L611" s="91" t="s">
        <v>58</v>
      </c>
      <c r="M611" s="92" t="s">
        <v>343</v>
      </c>
      <c r="N611" s="92" t="s">
        <v>433</v>
      </c>
      <c r="O611" s="92" t="s">
        <v>575</v>
      </c>
      <c r="P611" s="9"/>
      <c r="Q611" s="194">
        <f t="shared" si="70"/>
        <v>0</v>
      </c>
      <c r="R611" s="194">
        <f t="shared" si="70"/>
        <v>4706.1</v>
      </c>
      <c r="S611" s="194">
        <f t="shared" si="70"/>
        <v>6000.6</v>
      </c>
    </row>
    <row r="612" spans="1:19" ht="24.75" customHeight="1">
      <c r="A612" s="95"/>
      <c r="B612" s="94"/>
      <c r="C612" s="93"/>
      <c r="D612" s="97"/>
      <c r="E612" s="109"/>
      <c r="F612" s="109"/>
      <c r="G612" s="85"/>
      <c r="H612" s="10" t="s">
        <v>446</v>
      </c>
      <c r="I612" s="5">
        <v>663</v>
      </c>
      <c r="J612" s="18">
        <v>7</v>
      </c>
      <c r="K612" s="15">
        <v>2</v>
      </c>
      <c r="L612" s="91" t="s">
        <v>58</v>
      </c>
      <c r="M612" s="92" t="s">
        <v>343</v>
      </c>
      <c r="N612" s="92" t="s">
        <v>433</v>
      </c>
      <c r="O612" s="92" t="s">
        <v>575</v>
      </c>
      <c r="P612" s="9">
        <v>610</v>
      </c>
      <c r="Q612" s="194">
        <v>0</v>
      </c>
      <c r="R612" s="196">
        <v>4706.1</v>
      </c>
      <c r="S612" s="196">
        <v>6000.6</v>
      </c>
    </row>
    <row r="613" spans="1:19" ht="24.75" customHeight="1">
      <c r="A613" s="95"/>
      <c r="B613" s="94"/>
      <c r="C613" s="93"/>
      <c r="D613" s="97"/>
      <c r="E613" s="100"/>
      <c r="F613" s="100"/>
      <c r="G613" s="85"/>
      <c r="H613" s="293" t="s">
        <v>475</v>
      </c>
      <c r="I613" s="5">
        <v>663</v>
      </c>
      <c r="J613" s="18">
        <v>7</v>
      </c>
      <c r="K613" s="15">
        <v>2</v>
      </c>
      <c r="L613" s="91" t="s">
        <v>58</v>
      </c>
      <c r="M613" s="92" t="s">
        <v>343</v>
      </c>
      <c r="N613" s="92" t="s">
        <v>621</v>
      </c>
      <c r="O613" s="92" t="s">
        <v>388</v>
      </c>
      <c r="P613" s="9"/>
      <c r="Q613" s="194">
        <f aca="true" t="shared" si="71" ref="Q613:S614">Q614</f>
        <v>3311.2</v>
      </c>
      <c r="R613" s="194">
        <f t="shared" si="71"/>
        <v>3269.8</v>
      </c>
      <c r="S613" s="194">
        <f t="shared" si="71"/>
        <v>3335.1</v>
      </c>
    </row>
    <row r="614" spans="1:19" ht="39" customHeight="1">
      <c r="A614" s="95"/>
      <c r="B614" s="94"/>
      <c r="C614" s="93"/>
      <c r="D614" s="97"/>
      <c r="E614" s="100"/>
      <c r="F614" s="100"/>
      <c r="G614" s="85"/>
      <c r="H614" s="10" t="s">
        <v>474</v>
      </c>
      <c r="I614" s="5">
        <v>663</v>
      </c>
      <c r="J614" s="18">
        <v>7</v>
      </c>
      <c r="K614" s="15">
        <v>2</v>
      </c>
      <c r="L614" s="91" t="s">
        <v>58</v>
      </c>
      <c r="M614" s="92" t="s">
        <v>343</v>
      </c>
      <c r="N614" s="92" t="s">
        <v>621</v>
      </c>
      <c r="O614" s="92" t="s">
        <v>622</v>
      </c>
      <c r="P614" s="9"/>
      <c r="Q614" s="194">
        <f t="shared" si="71"/>
        <v>3311.2</v>
      </c>
      <c r="R614" s="194">
        <f t="shared" si="71"/>
        <v>3269.8</v>
      </c>
      <c r="S614" s="194">
        <f t="shared" si="71"/>
        <v>3335.1</v>
      </c>
    </row>
    <row r="615" spans="1:19" ht="24.75" customHeight="1">
      <c r="A615" s="95"/>
      <c r="B615" s="94"/>
      <c r="C615" s="93"/>
      <c r="D615" s="97"/>
      <c r="E615" s="100"/>
      <c r="F615" s="100"/>
      <c r="G615" s="85"/>
      <c r="H615" s="10" t="s">
        <v>446</v>
      </c>
      <c r="I615" s="5">
        <v>663</v>
      </c>
      <c r="J615" s="18">
        <v>7</v>
      </c>
      <c r="K615" s="15">
        <v>2</v>
      </c>
      <c r="L615" s="91" t="s">
        <v>58</v>
      </c>
      <c r="M615" s="92" t="s">
        <v>343</v>
      </c>
      <c r="N615" s="92" t="s">
        <v>621</v>
      </c>
      <c r="O615" s="92" t="s">
        <v>622</v>
      </c>
      <c r="P615" s="9">
        <v>610</v>
      </c>
      <c r="Q615" s="194">
        <f>3310.2+1</f>
        <v>3311.2</v>
      </c>
      <c r="R615" s="196">
        <f>3266.9+2.9</f>
        <v>3269.8</v>
      </c>
      <c r="S615" s="196">
        <v>3335.1</v>
      </c>
    </row>
    <row r="616" spans="1:19" s="170" customFormat="1" ht="25.5" customHeight="1">
      <c r="A616" s="135"/>
      <c r="B616" s="136"/>
      <c r="C616" s="146"/>
      <c r="D616" s="143"/>
      <c r="E616" s="147"/>
      <c r="F616" s="147"/>
      <c r="G616" s="129"/>
      <c r="H616" s="142" t="s">
        <v>103</v>
      </c>
      <c r="I616" s="145">
        <v>663</v>
      </c>
      <c r="J616" s="149">
        <v>7</v>
      </c>
      <c r="K616" s="132">
        <v>3</v>
      </c>
      <c r="L616" s="132"/>
      <c r="M616" s="134"/>
      <c r="N616" s="134"/>
      <c r="O616" s="134"/>
      <c r="P616" s="131"/>
      <c r="Q616" s="193">
        <f>Q617</f>
        <v>3247.7</v>
      </c>
      <c r="R616" s="193">
        <f>R617</f>
        <v>3257.7</v>
      </c>
      <c r="S616" s="193">
        <f>S617</f>
        <v>3257.7</v>
      </c>
    </row>
    <row r="617" spans="1:19" ht="30.75" customHeight="1">
      <c r="A617" s="93"/>
      <c r="B617" s="94"/>
      <c r="C617" s="99"/>
      <c r="D617" s="97"/>
      <c r="E617" s="109"/>
      <c r="F617" s="109"/>
      <c r="G617" s="85"/>
      <c r="H617" s="221" t="s">
        <v>623</v>
      </c>
      <c r="I617" s="24">
        <v>663</v>
      </c>
      <c r="J617" s="20">
        <v>7</v>
      </c>
      <c r="K617" s="15">
        <v>3</v>
      </c>
      <c r="L617" s="15">
        <v>30</v>
      </c>
      <c r="M617" s="92" t="s">
        <v>343</v>
      </c>
      <c r="N617" s="92" t="s">
        <v>353</v>
      </c>
      <c r="O617" s="92" t="s">
        <v>388</v>
      </c>
      <c r="P617" s="9"/>
      <c r="Q617" s="194">
        <f>Q618+Q625</f>
        <v>3247.7</v>
      </c>
      <c r="R617" s="194">
        <f>R618+R625</f>
        <v>3257.7</v>
      </c>
      <c r="S617" s="194">
        <f>S618+S625</f>
        <v>3257.7</v>
      </c>
    </row>
    <row r="618" spans="1:19" ht="25.5" customHeight="1">
      <c r="A618" s="95"/>
      <c r="B618" s="94"/>
      <c r="C618" s="99"/>
      <c r="D618" s="97"/>
      <c r="E618" s="109"/>
      <c r="F618" s="109"/>
      <c r="G618" s="85"/>
      <c r="H618" s="4" t="s">
        <v>500</v>
      </c>
      <c r="I618" s="7">
        <v>663</v>
      </c>
      <c r="J618" s="20">
        <v>7</v>
      </c>
      <c r="K618" s="15">
        <v>3</v>
      </c>
      <c r="L618" s="15">
        <v>30</v>
      </c>
      <c r="M618" s="92" t="s">
        <v>343</v>
      </c>
      <c r="N618" s="92" t="s">
        <v>362</v>
      </c>
      <c r="O618" s="92" t="s">
        <v>388</v>
      </c>
      <c r="P618" s="9"/>
      <c r="Q618" s="194">
        <f>Q619+Q621+Q623</f>
        <v>3247.7</v>
      </c>
      <c r="R618" s="194">
        <f>R619+R621+R623</f>
        <v>3257.7</v>
      </c>
      <c r="S618" s="194">
        <f>S619+S621+S623</f>
        <v>3257.7</v>
      </c>
    </row>
    <row r="619" spans="1:19" ht="25.5" customHeight="1">
      <c r="A619" s="95"/>
      <c r="B619" s="94"/>
      <c r="C619" s="99"/>
      <c r="D619" s="97"/>
      <c r="E619" s="109"/>
      <c r="F619" s="109"/>
      <c r="G619" s="85"/>
      <c r="H619" s="4" t="s">
        <v>92</v>
      </c>
      <c r="I619" s="7">
        <v>663</v>
      </c>
      <c r="J619" s="20">
        <v>7</v>
      </c>
      <c r="K619" s="15">
        <v>3</v>
      </c>
      <c r="L619" s="15">
        <v>30</v>
      </c>
      <c r="M619" s="92" t="s">
        <v>343</v>
      </c>
      <c r="N619" s="92" t="s">
        <v>362</v>
      </c>
      <c r="O619" s="92" t="s">
        <v>30</v>
      </c>
      <c r="P619" s="9"/>
      <c r="Q619" s="194">
        <f>Q620</f>
        <v>1572.6</v>
      </c>
      <c r="R619" s="194">
        <f>R620</f>
        <v>1582.6</v>
      </c>
      <c r="S619" s="194">
        <f>S620</f>
        <v>1582.6</v>
      </c>
    </row>
    <row r="620" spans="1:19" ht="25.5" customHeight="1">
      <c r="A620" s="95"/>
      <c r="B620" s="94"/>
      <c r="C620" s="99"/>
      <c r="D620" s="97"/>
      <c r="E620" s="109"/>
      <c r="F620" s="109"/>
      <c r="G620" s="85"/>
      <c r="H620" s="4" t="s">
        <v>446</v>
      </c>
      <c r="I620" s="7">
        <v>663</v>
      </c>
      <c r="J620" s="20">
        <v>7</v>
      </c>
      <c r="K620" s="15">
        <v>3</v>
      </c>
      <c r="L620" s="15">
        <v>30</v>
      </c>
      <c r="M620" s="92" t="s">
        <v>343</v>
      </c>
      <c r="N620" s="92" t="s">
        <v>362</v>
      </c>
      <c r="O620" s="92" t="s">
        <v>30</v>
      </c>
      <c r="P620" s="9">
        <v>610</v>
      </c>
      <c r="Q620" s="194">
        <f>1582.6-10</f>
        <v>1572.6</v>
      </c>
      <c r="R620" s="194">
        <v>1582.6</v>
      </c>
      <c r="S620" s="194">
        <v>1582.6</v>
      </c>
    </row>
    <row r="621" spans="1:19" ht="39.75" customHeight="1">
      <c r="A621" s="95"/>
      <c r="B621" s="94"/>
      <c r="C621" s="99"/>
      <c r="D621" s="97"/>
      <c r="E621" s="109"/>
      <c r="F621" s="109"/>
      <c r="G621" s="85"/>
      <c r="H621" s="4" t="s">
        <v>569</v>
      </c>
      <c r="I621" s="7">
        <v>663</v>
      </c>
      <c r="J621" s="20">
        <v>7</v>
      </c>
      <c r="K621" s="15">
        <v>3</v>
      </c>
      <c r="L621" s="15">
        <v>30</v>
      </c>
      <c r="M621" s="92" t="s">
        <v>343</v>
      </c>
      <c r="N621" s="92" t="s">
        <v>362</v>
      </c>
      <c r="O621" s="92" t="s">
        <v>568</v>
      </c>
      <c r="P621" s="9"/>
      <c r="Q621" s="194">
        <f>Q622</f>
        <v>1675.1</v>
      </c>
      <c r="R621" s="194">
        <f>R622</f>
        <v>1675.1</v>
      </c>
      <c r="S621" s="194">
        <f>S622</f>
        <v>1675.1</v>
      </c>
    </row>
    <row r="622" spans="1:19" ht="21" customHeight="1">
      <c r="A622" s="95"/>
      <c r="B622" s="94"/>
      <c r="C622" s="99"/>
      <c r="D622" s="97"/>
      <c r="E622" s="109"/>
      <c r="F622" s="109"/>
      <c r="G622" s="85"/>
      <c r="H622" s="4" t="s">
        <v>446</v>
      </c>
      <c r="I622" s="7">
        <v>663</v>
      </c>
      <c r="J622" s="20">
        <v>7</v>
      </c>
      <c r="K622" s="15">
        <v>3</v>
      </c>
      <c r="L622" s="15">
        <v>30</v>
      </c>
      <c r="M622" s="92" t="s">
        <v>343</v>
      </c>
      <c r="N622" s="92" t="s">
        <v>362</v>
      </c>
      <c r="O622" s="92" t="s">
        <v>568</v>
      </c>
      <c r="P622" s="9">
        <v>610</v>
      </c>
      <c r="Q622" s="194">
        <v>1675.1</v>
      </c>
      <c r="R622" s="194">
        <v>1675.1</v>
      </c>
      <c r="S622" s="194">
        <v>1675.1</v>
      </c>
    </row>
    <row r="623" spans="1:19" ht="21" customHeight="1" hidden="1">
      <c r="A623" s="95"/>
      <c r="B623" s="94"/>
      <c r="C623" s="99"/>
      <c r="D623" s="97"/>
      <c r="E623" s="109"/>
      <c r="F623" s="109"/>
      <c r="G623" s="85"/>
      <c r="H623" s="4" t="s">
        <v>1</v>
      </c>
      <c r="I623" s="7">
        <v>663</v>
      </c>
      <c r="J623" s="20">
        <v>7</v>
      </c>
      <c r="K623" s="15">
        <v>3</v>
      </c>
      <c r="L623" s="15">
        <v>30</v>
      </c>
      <c r="M623" s="92" t="s">
        <v>343</v>
      </c>
      <c r="N623" s="92" t="s">
        <v>362</v>
      </c>
      <c r="O623" s="92" t="s">
        <v>0</v>
      </c>
      <c r="P623" s="9"/>
      <c r="Q623" s="194">
        <f>Q624</f>
        <v>0</v>
      </c>
      <c r="R623" s="194">
        <f>R624</f>
        <v>0</v>
      </c>
      <c r="S623" s="194">
        <f>S624</f>
        <v>0</v>
      </c>
    </row>
    <row r="624" spans="1:19" ht="21" customHeight="1" hidden="1">
      <c r="A624" s="95"/>
      <c r="B624" s="94"/>
      <c r="C624" s="99"/>
      <c r="D624" s="97"/>
      <c r="E624" s="109"/>
      <c r="F624" s="109"/>
      <c r="G624" s="85"/>
      <c r="H624" s="4" t="s">
        <v>446</v>
      </c>
      <c r="I624" s="7">
        <v>663</v>
      </c>
      <c r="J624" s="20">
        <v>7</v>
      </c>
      <c r="K624" s="15">
        <v>3</v>
      </c>
      <c r="L624" s="15">
        <v>30</v>
      </c>
      <c r="M624" s="92" t="s">
        <v>343</v>
      </c>
      <c r="N624" s="92" t="s">
        <v>362</v>
      </c>
      <c r="O624" s="92" t="s">
        <v>0</v>
      </c>
      <c r="P624" s="9">
        <v>610</v>
      </c>
      <c r="Q624" s="194">
        <v>0</v>
      </c>
      <c r="R624" s="194">
        <v>0</v>
      </c>
      <c r="S624" s="194">
        <v>0</v>
      </c>
    </row>
    <row r="625" spans="1:19" ht="21" customHeight="1">
      <c r="A625" s="95"/>
      <c r="B625" s="94"/>
      <c r="C625" s="99"/>
      <c r="D625" s="97"/>
      <c r="E625" s="109"/>
      <c r="F625" s="109"/>
      <c r="G625" s="85"/>
      <c r="H625" s="4" t="s">
        <v>677</v>
      </c>
      <c r="I625" s="7">
        <v>663</v>
      </c>
      <c r="J625" s="20">
        <v>7</v>
      </c>
      <c r="K625" s="15">
        <v>3</v>
      </c>
      <c r="L625" s="15">
        <v>30</v>
      </c>
      <c r="M625" s="92" t="s">
        <v>343</v>
      </c>
      <c r="N625" s="92" t="s">
        <v>580</v>
      </c>
      <c r="O625" s="92" t="s">
        <v>388</v>
      </c>
      <c r="P625" s="9"/>
      <c r="Q625" s="194">
        <f aca="true" t="shared" si="72" ref="Q625:S626">Q626</f>
        <v>0</v>
      </c>
      <c r="R625" s="194">
        <f t="shared" si="72"/>
        <v>0</v>
      </c>
      <c r="S625" s="194">
        <f t="shared" si="72"/>
        <v>0</v>
      </c>
    </row>
    <row r="626" spans="1:19" ht="33.75" customHeight="1" hidden="1">
      <c r="A626" s="95"/>
      <c r="B626" s="94"/>
      <c r="C626" s="99"/>
      <c r="D626" s="97"/>
      <c r="E626" s="109"/>
      <c r="F626" s="109"/>
      <c r="G626" s="85"/>
      <c r="H626" s="4" t="s">
        <v>713</v>
      </c>
      <c r="I626" s="7">
        <v>663</v>
      </c>
      <c r="J626" s="20">
        <v>7</v>
      </c>
      <c r="K626" s="15">
        <v>3</v>
      </c>
      <c r="L626" s="15">
        <v>30</v>
      </c>
      <c r="M626" s="92" t="s">
        <v>343</v>
      </c>
      <c r="N626" s="92" t="s">
        <v>580</v>
      </c>
      <c r="O626" s="92" t="s">
        <v>581</v>
      </c>
      <c r="P626" s="5"/>
      <c r="Q626" s="196">
        <f t="shared" si="72"/>
        <v>0</v>
      </c>
      <c r="R626" s="196">
        <f t="shared" si="72"/>
        <v>0</v>
      </c>
      <c r="S626" s="196">
        <f t="shared" si="72"/>
        <v>0</v>
      </c>
    </row>
    <row r="627" spans="1:19" ht="21" customHeight="1" hidden="1">
      <c r="A627" s="95"/>
      <c r="B627" s="94"/>
      <c r="C627" s="99"/>
      <c r="D627" s="97"/>
      <c r="E627" s="109"/>
      <c r="F627" s="109"/>
      <c r="G627" s="85"/>
      <c r="H627" s="4" t="s">
        <v>446</v>
      </c>
      <c r="I627" s="7">
        <v>663</v>
      </c>
      <c r="J627" s="20">
        <v>7</v>
      </c>
      <c r="K627" s="15">
        <v>3</v>
      </c>
      <c r="L627" s="15">
        <v>30</v>
      </c>
      <c r="M627" s="92" t="s">
        <v>343</v>
      </c>
      <c r="N627" s="92" t="s">
        <v>580</v>
      </c>
      <c r="O627" s="92" t="s">
        <v>581</v>
      </c>
      <c r="P627" s="5">
        <v>610</v>
      </c>
      <c r="Q627" s="196">
        <v>0</v>
      </c>
      <c r="R627" s="196">
        <v>0</v>
      </c>
      <c r="S627" s="196">
        <v>0</v>
      </c>
    </row>
    <row r="628" spans="1:19" s="170" customFormat="1" ht="24.75" customHeight="1">
      <c r="A628" s="135"/>
      <c r="B628" s="136"/>
      <c r="C628" s="146"/>
      <c r="D628" s="143"/>
      <c r="E628" s="147"/>
      <c r="F628" s="147"/>
      <c r="G628" s="129"/>
      <c r="H628" s="142" t="s">
        <v>325</v>
      </c>
      <c r="I628" s="145">
        <v>663</v>
      </c>
      <c r="J628" s="149">
        <v>7</v>
      </c>
      <c r="K628" s="132">
        <v>9</v>
      </c>
      <c r="L628" s="133"/>
      <c r="M628" s="134"/>
      <c r="N628" s="134"/>
      <c r="O628" s="134"/>
      <c r="P628" s="139"/>
      <c r="Q628" s="197">
        <f>Q643+Q686+Q629</f>
        <v>19349.5</v>
      </c>
      <c r="R628" s="197">
        <f>R643+R686+R629</f>
        <v>19254.899999999998</v>
      </c>
      <c r="S628" s="197">
        <f>S643+S686+S629</f>
        <v>19254.899999999998</v>
      </c>
    </row>
    <row r="629" spans="1:19" ht="37.5" customHeight="1">
      <c r="A629" s="93"/>
      <c r="B629" s="94"/>
      <c r="C629" s="99"/>
      <c r="D629" s="97"/>
      <c r="E629" s="100"/>
      <c r="F629" s="100"/>
      <c r="G629" s="85"/>
      <c r="H629" s="4" t="s">
        <v>823</v>
      </c>
      <c r="I629" s="5">
        <v>663</v>
      </c>
      <c r="J629" s="6">
        <v>7</v>
      </c>
      <c r="K629" s="15">
        <v>9</v>
      </c>
      <c r="L629" s="91" t="s">
        <v>432</v>
      </c>
      <c r="M629" s="92" t="s">
        <v>343</v>
      </c>
      <c r="N629" s="92" t="s">
        <v>353</v>
      </c>
      <c r="O629" s="92" t="s">
        <v>388</v>
      </c>
      <c r="P629" s="9"/>
      <c r="Q629" s="194">
        <f>Q630+Q636+Q640+Q633</f>
        <v>253.39999999999998</v>
      </c>
      <c r="R629" s="194">
        <f>R630+R636+R640+R633</f>
        <v>168.79999999999998</v>
      </c>
      <c r="S629" s="194">
        <f>S630+S636+S640+S633</f>
        <v>168.79999999999998</v>
      </c>
    </row>
    <row r="630" spans="1:19" ht="39" customHeight="1">
      <c r="A630" s="93"/>
      <c r="B630" s="94"/>
      <c r="C630" s="99"/>
      <c r="D630" s="97"/>
      <c r="E630" s="100"/>
      <c r="F630" s="100"/>
      <c r="G630" s="85"/>
      <c r="H630" s="279" t="s">
        <v>226</v>
      </c>
      <c r="I630" s="5">
        <v>663</v>
      </c>
      <c r="J630" s="6">
        <v>7</v>
      </c>
      <c r="K630" s="15">
        <v>9</v>
      </c>
      <c r="L630" s="91" t="s">
        <v>432</v>
      </c>
      <c r="M630" s="92" t="s">
        <v>343</v>
      </c>
      <c r="N630" s="92" t="s">
        <v>344</v>
      </c>
      <c r="O630" s="92" t="s">
        <v>388</v>
      </c>
      <c r="P630" s="9"/>
      <c r="Q630" s="194">
        <f aca="true" t="shared" si="73" ref="Q630:S631">Q631</f>
        <v>0</v>
      </c>
      <c r="R630" s="194">
        <f t="shared" si="73"/>
        <v>10</v>
      </c>
      <c r="S630" s="194">
        <f t="shared" si="73"/>
        <v>10</v>
      </c>
    </row>
    <row r="631" spans="1:19" ht="24.75" customHeight="1">
      <c r="A631" s="93"/>
      <c r="B631" s="94"/>
      <c r="C631" s="99"/>
      <c r="D631" s="97"/>
      <c r="E631" s="100"/>
      <c r="F631" s="100"/>
      <c r="G631" s="85"/>
      <c r="H631" s="226" t="s">
        <v>98</v>
      </c>
      <c r="I631" s="5">
        <v>663</v>
      </c>
      <c r="J631" s="6">
        <v>7</v>
      </c>
      <c r="K631" s="15">
        <v>9</v>
      </c>
      <c r="L631" s="91" t="s">
        <v>432</v>
      </c>
      <c r="M631" s="92" t="s">
        <v>343</v>
      </c>
      <c r="N631" s="92" t="s">
        <v>344</v>
      </c>
      <c r="O631" s="92" t="s">
        <v>394</v>
      </c>
      <c r="P631" s="9"/>
      <c r="Q631" s="194">
        <f t="shared" si="73"/>
        <v>0</v>
      </c>
      <c r="R631" s="194">
        <f t="shared" si="73"/>
        <v>10</v>
      </c>
      <c r="S631" s="194">
        <f t="shared" si="73"/>
        <v>10</v>
      </c>
    </row>
    <row r="632" spans="1:19" ht="24.75" customHeight="1">
      <c r="A632" s="93"/>
      <c r="B632" s="94"/>
      <c r="C632" s="99"/>
      <c r="D632" s="97"/>
      <c r="E632" s="100"/>
      <c r="F632" s="100"/>
      <c r="G632" s="85"/>
      <c r="H632" s="226" t="s">
        <v>444</v>
      </c>
      <c r="I632" s="5">
        <v>663</v>
      </c>
      <c r="J632" s="6">
        <v>7</v>
      </c>
      <c r="K632" s="15">
        <v>9</v>
      </c>
      <c r="L632" s="91" t="s">
        <v>432</v>
      </c>
      <c r="M632" s="92" t="s">
        <v>343</v>
      </c>
      <c r="N632" s="92" t="s">
        <v>344</v>
      </c>
      <c r="O632" s="92" t="s">
        <v>394</v>
      </c>
      <c r="P632" s="9">
        <v>240</v>
      </c>
      <c r="Q632" s="194">
        <f>10-10</f>
        <v>0</v>
      </c>
      <c r="R632" s="196">
        <v>10</v>
      </c>
      <c r="S632" s="196">
        <v>10</v>
      </c>
    </row>
    <row r="633" spans="1:19" ht="24.75" customHeight="1">
      <c r="A633" s="93"/>
      <c r="B633" s="94"/>
      <c r="C633" s="99"/>
      <c r="D633" s="97"/>
      <c r="E633" s="100"/>
      <c r="F633" s="100"/>
      <c r="G633" s="85"/>
      <c r="H633" s="4" t="s">
        <v>84</v>
      </c>
      <c r="I633" s="5">
        <v>663</v>
      </c>
      <c r="J633" s="6">
        <v>7</v>
      </c>
      <c r="K633" s="15">
        <v>9</v>
      </c>
      <c r="L633" s="91" t="s">
        <v>432</v>
      </c>
      <c r="M633" s="92" t="s">
        <v>343</v>
      </c>
      <c r="N633" s="92" t="s">
        <v>362</v>
      </c>
      <c r="O633" s="92" t="s">
        <v>388</v>
      </c>
      <c r="P633" s="9"/>
      <c r="Q633" s="194">
        <f aca="true" t="shared" si="74" ref="Q633:S634">Q634</f>
        <v>0</v>
      </c>
      <c r="R633" s="194">
        <f t="shared" si="74"/>
        <v>4.1</v>
      </c>
      <c r="S633" s="194">
        <f t="shared" si="74"/>
        <v>4.1</v>
      </c>
    </row>
    <row r="634" spans="1:19" ht="24.75" customHeight="1">
      <c r="A634" s="93"/>
      <c r="B634" s="94"/>
      <c r="C634" s="99"/>
      <c r="D634" s="97"/>
      <c r="E634" s="100"/>
      <c r="F634" s="100"/>
      <c r="G634" s="85"/>
      <c r="H634" s="226" t="s">
        <v>98</v>
      </c>
      <c r="I634" s="5">
        <v>663</v>
      </c>
      <c r="J634" s="6">
        <v>7</v>
      </c>
      <c r="K634" s="15">
        <v>9</v>
      </c>
      <c r="L634" s="91" t="s">
        <v>432</v>
      </c>
      <c r="M634" s="92" t="s">
        <v>343</v>
      </c>
      <c r="N634" s="92" t="s">
        <v>362</v>
      </c>
      <c r="O634" s="92" t="s">
        <v>394</v>
      </c>
      <c r="P634" s="9"/>
      <c r="Q634" s="194">
        <f t="shared" si="74"/>
        <v>0</v>
      </c>
      <c r="R634" s="194">
        <f t="shared" si="74"/>
        <v>4.1</v>
      </c>
      <c r="S634" s="194">
        <f t="shared" si="74"/>
        <v>4.1</v>
      </c>
    </row>
    <row r="635" spans="1:19" ht="24.75" customHeight="1">
      <c r="A635" s="93"/>
      <c r="B635" s="94"/>
      <c r="C635" s="99"/>
      <c r="D635" s="97"/>
      <c r="E635" s="100"/>
      <c r="F635" s="100"/>
      <c r="G635" s="85"/>
      <c r="H635" s="226" t="s">
        <v>444</v>
      </c>
      <c r="I635" s="5">
        <v>663</v>
      </c>
      <c r="J635" s="6">
        <v>7</v>
      </c>
      <c r="K635" s="15">
        <v>9</v>
      </c>
      <c r="L635" s="91" t="s">
        <v>432</v>
      </c>
      <c r="M635" s="92" t="s">
        <v>343</v>
      </c>
      <c r="N635" s="92" t="s">
        <v>362</v>
      </c>
      <c r="O635" s="92" t="s">
        <v>394</v>
      </c>
      <c r="P635" s="9">
        <v>240</v>
      </c>
      <c r="Q635" s="194">
        <f>4.1-4.1</f>
        <v>0</v>
      </c>
      <c r="R635" s="196">
        <v>4.1</v>
      </c>
      <c r="S635" s="196">
        <v>4.1</v>
      </c>
    </row>
    <row r="636" spans="1:19" ht="34.5" customHeight="1">
      <c r="A636" s="93"/>
      <c r="B636" s="94"/>
      <c r="C636" s="99"/>
      <c r="D636" s="97"/>
      <c r="E636" s="100"/>
      <c r="F636" s="100"/>
      <c r="G636" s="85"/>
      <c r="H636" s="4" t="s">
        <v>430</v>
      </c>
      <c r="I636" s="5">
        <v>663</v>
      </c>
      <c r="J636" s="6">
        <v>7</v>
      </c>
      <c r="K636" s="15">
        <v>9</v>
      </c>
      <c r="L636" s="91" t="s">
        <v>432</v>
      </c>
      <c r="M636" s="92" t="s">
        <v>343</v>
      </c>
      <c r="N636" s="92" t="s">
        <v>357</v>
      </c>
      <c r="O636" s="92" t="s">
        <v>388</v>
      </c>
      <c r="P636" s="9"/>
      <c r="Q636" s="194">
        <f>Q637</f>
        <v>147.7</v>
      </c>
      <c r="R636" s="194">
        <f>R637</f>
        <v>154.7</v>
      </c>
      <c r="S636" s="194">
        <f>S637</f>
        <v>154.7</v>
      </c>
    </row>
    <row r="637" spans="1:19" ht="24.75" customHeight="1">
      <c r="A637" s="93"/>
      <c r="B637" s="94"/>
      <c r="C637" s="99"/>
      <c r="D637" s="97"/>
      <c r="E637" s="100"/>
      <c r="F637" s="100"/>
      <c r="G637" s="85"/>
      <c r="H637" s="226" t="s">
        <v>98</v>
      </c>
      <c r="I637" s="5">
        <v>663</v>
      </c>
      <c r="J637" s="6">
        <v>7</v>
      </c>
      <c r="K637" s="15">
        <v>9</v>
      </c>
      <c r="L637" s="91" t="s">
        <v>432</v>
      </c>
      <c r="M637" s="92" t="s">
        <v>343</v>
      </c>
      <c r="N637" s="92" t="s">
        <v>357</v>
      </c>
      <c r="O637" s="92" t="s">
        <v>394</v>
      </c>
      <c r="P637" s="9"/>
      <c r="Q637" s="194">
        <f>Q638+Q639</f>
        <v>147.7</v>
      </c>
      <c r="R637" s="194">
        <f>R638+R639</f>
        <v>154.7</v>
      </c>
      <c r="S637" s="194">
        <f>S638+S639</f>
        <v>154.7</v>
      </c>
    </row>
    <row r="638" spans="1:19" ht="24.75" customHeight="1">
      <c r="A638" s="93"/>
      <c r="B638" s="94"/>
      <c r="C638" s="99"/>
      <c r="D638" s="97"/>
      <c r="E638" s="100"/>
      <c r="F638" s="100"/>
      <c r="G638" s="85"/>
      <c r="H638" s="226" t="s">
        <v>444</v>
      </c>
      <c r="I638" s="5">
        <v>663</v>
      </c>
      <c r="J638" s="6">
        <v>7</v>
      </c>
      <c r="K638" s="15">
        <v>9</v>
      </c>
      <c r="L638" s="91" t="s">
        <v>432</v>
      </c>
      <c r="M638" s="92" t="s">
        <v>343</v>
      </c>
      <c r="N638" s="92" t="s">
        <v>357</v>
      </c>
      <c r="O638" s="92" t="s">
        <v>394</v>
      </c>
      <c r="P638" s="9">
        <v>240</v>
      </c>
      <c r="Q638" s="194">
        <f>60.9+86.8</f>
        <v>147.7</v>
      </c>
      <c r="R638" s="194">
        <v>60.9</v>
      </c>
      <c r="S638" s="194">
        <v>60.9</v>
      </c>
    </row>
    <row r="639" spans="1:19" ht="24.75" customHeight="1">
      <c r="A639" s="93"/>
      <c r="B639" s="94"/>
      <c r="C639" s="99"/>
      <c r="D639" s="97"/>
      <c r="E639" s="100"/>
      <c r="F639" s="100"/>
      <c r="G639" s="85"/>
      <c r="H639" s="21" t="s">
        <v>449</v>
      </c>
      <c r="I639" s="5">
        <v>663</v>
      </c>
      <c r="J639" s="6">
        <v>7</v>
      </c>
      <c r="K639" s="15">
        <v>9</v>
      </c>
      <c r="L639" s="91" t="s">
        <v>432</v>
      </c>
      <c r="M639" s="92" t="s">
        <v>343</v>
      </c>
      <c r="N639" s="92" t="s">
        <v>357</v>
      </c>
      <c r="O639" s="92" t="s">
        <v>394</v>
      </c>
      <c r="P639" s="9">
        <v>320</v>
      </c>
      <c r="Q639" s="194">
        <f>93.8-93.8</f>
        <v>0</v>
      </c>
      <c r="R639" s="196">
        <v>93.8</v>
      </c>
      <c r="S639" s="196">
        <v>93.8</v>
      </c>
    </row>
    <row r="640" spans="1:19" ht="37.5" customHeight="1">
      <c r="A640" s="93"/>
      <c r="B640" s="94"/>
      <c r="C640" s="99"/>
      <c r="D640" s="97"/>
      <c r="E640" s="100"/>
      <c r="F640" s="100"/>
      <c r="G640" s="85"/>
      <c r="H640" s="113" t="s">
        <v>13</v>
      </c>
      <c r="I640" s="5">
        <v>663</v>
      </c>
      <c r="J640" s="6">
        <v>7</v>
      </c>
      <c r="K640" s="15">
        <v>9</v>
      </c>
      <c r="L640" s="91" t="s">
        <v>432</v>
      </c>
      <c r="M640" s="92" t="s">
        <v>343</v>
      </c>
      <c r="N640" s="92" t="s">
        <v>346</v>
      </c>
      <c r="O640" s="92" t="s">
        <v>388</v>
      </c>
      <c r="P640" s="9"/>
      <c r="Q640" s="194">
        <f aca="true" t="shared" si="75" ref="Q640:S641">Q641</f>
        <v>105.7</v>
      </c>
      <c r="R640" s="194">
        <f t="shared" si="75"/>
        <v>0</v>
      </c>
      <c r="S640" s="194">
        <f t="shared" si="75"/>
        <v>0</v>
      </c>
    </row>
    <row r="641" spans="1:19" ht="24.75" customHeight="1">
      <c r="A641" s="93"/>
      <c r="B641" s="94"/>
      <c r="C641" s="99"/>
      <c r="D641" s="97"/>
      <c r="E641" s="100"/>
      <c r="F641" s="100"/>
      <c r="G641" s="85"/>
      <c r="H641" s="226" t="s">
        <v>98</v>
      </c>
      <c r="I641" s="5">
        <v>663</v>
      </c>
      <c r="J641" s="6">
        <v>7</v>
      </c>
      <c r="K641" s="15">
        <v>9</v>
      </c>
      <c r="L641" s="91" t="s">
        <v>432</v>
      </c>
      <c r="M641" s="92" t="s">
        <v>343</v>
      </c>
      <c r="N641" s="92" t="s">
        <v>346</v>
      </c>
      <c r="O641" s="92" t="s">
        <v>394</v>
      </c>
      <c r="P641" s="9"/>
      <c r="Q641" s="194">
        <f t="shared" si="75"/>
        <v>105.7</v>
      </c>
      <c r="R641" s="194">
        <f t="shared" si="75"/>
        <v>0</v>
      </c>
      <c r="S641" s="194">
        <f t="shared" si="75"/>
        <v>0</v>
      </c>
    </row>
    <row r="642" spans="1:19" ht="24.75" customHeight="1">
      <c r="A642" s="93"/>
      <c r="B642" s="94"/>
      <c r="C642" s="99"/>
      <c r="D642" s="97"/>
      <c r="E642" s="100"/>
      <c r="F642" s="100"/>
      <c r="G642" s="85"/>
      <c r="H642" s="226" t="s">
        <v>444</v>
      </c>
      <c r="I642" s="5">
        <v>663</v>
      </c>
      <c r="J642" s="6">
        <v>7</v>
      </c>
      <c r="K642" s="15">
        <v>9</v>
      </c>
      <c r="L642" s="91" t="s">
        <v>432</v>
      </c>
      <c r="M642" s="92" t="s">
        <v>343</v>
      </c>
      <c r="N642" s="92" t="s">
        <v>346</v>
      </c>
      <c r="O642" s="92" t="s">
        <v>394</v>
      </c>
      <c r="P642" s="9">
        <v>240</v>
      </c>
      <c r="Q642" s="194">
        <v>105.7</v>
      </c>
      <c r="R642" s="196">
        <v>0</v>
      </c>
      <c r="S642" s="196">
        <v>0</v>
      </c>
    </row>
    <row r="643" spans="1:19" ht="30.75" customHeight="1">
      <c r="A643" s="95"/>
      <c r="B643" s="94"/>
      <c r="C643" s="99"/>
      <c r="D643" s="97"/>
      <c r="E643" s="100"/>
      <c r="F643" s="100"/>
      <c r="G643" s="85"/>
      <c r="H643" s="221" t="s">
        <v>623</v>
      </c>
      <c r="I643" s="9">
        <v>663</v>
      </c>
      <c r="J643" s="15">
        <v>7</v>
      </c>
      <c r="K643" s="15">
        <v>9</v>
      </c>
      <c r="L643" s="15">
        <v>30</v>
      </c>
      <c r="M643" s="92" t="s">
        <v>343</v>
      </c>
      <c r="N643" s="92" t="s">
        <v>353</v>
      </c>
      <c r="O643" s="92" t="s">
        <v>388</v>
      </c>
      <c r="P643" s="9"/>
      <c r="Q643" s="194">
        <f>Q644+Q649+Q658+Q664+Q672+Q669</f>
        <v>19026.1</v>
      </c>
      <c r="R643" s="194">
        <f>R644+R649+R658+R664+R672</f>
        <v>19016.1</v>
      </c>
      <c r="S643" s="194">
        <f>S644+S649+S658+S664+S672</f>
        <v>19016.1</v>
      </c>
    </row>
    <row r="644" spans="1:19" ht="32.25" customHeight="1">
      <c r="A644" s="95"/>
      <c r="B644" s="94"/>
      <c r="C644" s="99"/>
      <c r="D644" s="97"/>
      <c r="E644" s="100"/>
      <c r="F644" s="100"/>
      <c r="G644" s="85"/>
      <c r="H644" s="222" t="s">
        <v>402</v>
      </c>
      <c r="I644" s="9">
        <v>663</v>
      </c>
      <c r="J644" s="15">
        <v>7</v>
      </c>
      <c r="K644" s="15">
        <v>9</v>
      </c>
      <c r="L644" s="15">
        <v>30</v>
      </c>
      <c r="M644" s="92" t="s">
        <v>343</v>
      </c>
      <c r="N644" s="92" t="s">
        <v>344</v>
      </c>
      <c r="O644" s="92" t="s">
        <v>388</v>
      </c>
      <c r="P644" s="9" t="s">
        <v>389</v>
      </c>
      <c r="Q644" s="194">
        <f>Q645+Q647</f>
        <v>387.6</v>
      </c>
      <c r="R644" s="194">
        <f>R645+R647</f>
        <v>387.6</v>
      </c>
      <c r="S644" s="194">
        <f>S645+S647</f>
        <v>387.6</v>
      </c>
    </row>
    <row r="645" spans="1:19" ht="32.25" customHeight="1">
      <c r="A645" s="95"/>
      <c r="B645" s="94"/>
      <c r="C645" s="99"/>
      <c r="D645" s="97"/>
      <c r="E645" s="100"/>
      <c r="F645" s="100"/>
      <c r="G645" s="85"/>
      <c r="H645" s="226" t="s">
        <v>98</v>
      </c>
      <c r="I645" s="9">
        <v>663</v>
      </c>
      <c r="J645" s="15">
        <v>7</v>
      </c>
      <c r="K645" s="15">
        <v>9</v>
      </c>
      <c r="L645" s="15">
        <v>30</v>
      </c>
      <c r="M645" s="92" t="s">
        <v>343</v>
      </c>
      <c r="N645" s="92" t="s">
        <v>344</v>
      </c>
      <c r="O645" s="92" t="s">
        <v>394</v>
      </c>
      <c r="P645" s="9"/>
      <c r="Q645" s="194">
        <f>Q646</f>
        <v>15</v>
      </c>
      <c r="R645" s="194">
        <f>R646</f>
        <v>15</v>
      </c>
      <c r="S645" s="194">
        <f>S646</f>
        <v>15</v>
      </c>
    </row>
    <row r="646" spans="1:19" ht="32.25" customHeight="1">
      <c r="A646" s="95"/>
      <c r="B646" s="94"/>
      <c r="C646" s="99"/>
      <c r="D646" s="97"/>
      <c r="E646" s="100"/>
      <c r="F646" s="100"/>
      <c r="G646" s="85"/>
      <c r="H646" s="226" t="s">
        <v>444</v>
      </c>
      <c r="I646" s="9">
        <v>663</v>
      </c>
      <c r="J646" s="15">
        <v>7</v>
      </c>
      <c r="K646" s="15">
        <v>9</v>
      </c>
      <c r="L646" s="15">
        <v>30</v>
      </c>
      <c r="M646" s="92" t="s">
        <v>343</v>
      </c>
      <c r="N646" s="92" t="s">
        <v>344</v>
      </c>
      <c r="O646" s="92" t="s">
        <v>394</v>
      </c>
      <c r="P646" s="9">
        <v>240</v>
      </c>
      <c r="Q646" s="194">
        <v>15</v>
      </c>
      <c r="R646" s="194">
        <v>15</v>
      </c>
      <c r="S646" s="194">
        <v>15</v>
      </c>
    </row>
    <row r="647" spans="1:19" ht="39" customHeight="1">
      <c r="A647" s="95"/>
      <c r="B647" s="94"/>
      <c r="C647" s="99"/>
      <c r="D647" s="97"/>
      <c r="E647" s="100"/>
      <c r="F647" s="100"/>
      <c r="G647" s="85"/>
      <c r="H647" s="21" t="s">
        <v>87</v>
      </c>
      <c r="I647" s="9">
        <v>663</v>
      </c>
      <c r="J647" s="15">
        <v>7</v>
      </c>
      <c r="K647" s="15">
        <v>9</v>
      </c>
      <c r="L647" s="15">
        <v>30</v>
      </c>
      <c r="M647" s="92" t="s">
        <v>343</v>
      </c>
      <c r="N647" s="92" t="s">
        <v>344</v>
      </c>
      <c r="O647" s="92" t="s">
        <v>86</v>
      </c>
      <c r="P647" s="9"/>
      <c r="Q647" s="194">
        <f>Q648</f>
        <v>372.6</v>
      </c>
      <c r="R647" s="194">
        <f>R648</f>
        <v>372.6</v>
      </c>
      <c r="S647" s="194">
        <f>S648</f>
        <v>372.6</v>
      </c>
    </row>
    <row r="648" spans="1:19" ht="33" customHeight="1">
      <c r="A648" s="95"/>
      <c r="B648" s="94"/>
      <c r="C648" s="99"/>
      <c r="D648" s="97"/>
      <c r="E648" s="100"/>
      <c r="F648" s="100"/>
      <c r="G648" s="85"/>
      <c r="H648" s="4" t="s">
        <v>446</v>
      </c>
      <c r="I648" s="9">
        <v>663</v>
      </c>
      <c r="J648" s="15">
        <v>7</v>
      </c>
      <c r="K648" s="15">
        <v>9</v>
      </c>
      <c r="L648" s="15">
        <v>30</v>
      </c>
      <c r="M648" s="92" t="s">
        <v>343</v>
      </c>
      <c r="N648" s="92" t="s">
        <v>344</v>
      </c>
      <c r="O648" s="92" t="s">
        <v>86</v>
      </c>
      <c r="P648" s="9">
        <v>610</v>
      </c>
      <c r="Q648" s="194">
        <v>372.6</v>
      </c>
      <c r="R648" s="194">
        <v>372.6</v>
      </c>
      <c r="S648" s="194">
        <v>372.6</v>
      </c>
    </row>
    <row r="649" spans="1:19" ht="29.25" customHeight="1">
      <c r="A649" s="95"/>
      <c r="B649" s="94"/>
      <c r="C649" s="99"/>
      <c r="D649" s="97"/>
      <c r="E649" s="100"/>
      <c r="F649" s="100"/>
      <c r="G649" s="85"/>
      <c r="H649" s="17" t="s">
        <v>403</v>
      </c>
      <c r="I649" s="9">
        <v>663</v>
      </c>
      <c r="J649" s="15">
        <v>7</v>
      </c>
      <c r="K649" s="15">
        <v>9</v>
      </c>
      <c r="L649" s="15">
        <v>30</v>
      </c>
      <c r="M649" s="92" t="s">
        <v>343</v>
      </c>
      <c r="N649" s="92" t="s">
        <v>361</v>
      </c>
      <c r="O649" s="92" t="s">
        <v>388</v>
      </c>
      <c r="P649" s="9" t="s">
        <v>389</v>
      </c>
      <c r="Q649" s="194">
        <f>Q650+Q654+Q652</f>
        <v>11274.5</v>
      </c>
      <c r="R649" s="194">
        <f>R650+R654+R652</f>
        <v>11274.5</v>
      </c>
      <c r="S649" s="194">
        <f>S650+S654+S652</f>
        <v>11274.5</v>
      </c>
    </row>
    <row r="650" spans="1:19" ht="29.25" customHeight="1">
      <c r="A650" s="95"/>
      <c r="B650" s="94"/>
      <c r="C650" s="99"/>
      <c r="D650" s="97"/>
      <c r="E650" s="100"/>
      <c r="F650" s="100"/>
      <c r="G650" s="85"/>
      <c r="H650" s="21" t="s">
        <v>98</v>
      </c>
      <c r="I650" s="9">
        <v>663</v>
      </c>
      <c r="J650" s="15">
        <v>7</v>
      </c>
      <c r="K650" s="15">
        <v>9</v>
      </c>
      <c r="L650" s="15">
        <v>30</v>
      </c>
      <c r="M650" s="92" t="s">
        <v>343</v>
      </c>
      <c r="N650" s="92" t="s">
        <v>361</v>
      </c>
      <c r="O650" s="92" t="s">
        <v>394</v>
      </c>
      <c r="P650" s="9"/>
      <c r="Q650" s="194">
        <f>Q651</f>
        <v>46</v>
      </c>
      <c r="R650" s="194">
        <f>R651</f>
        <v>46</v>
      </c>
      <c r="S650" s="194">
        <f>S651</f>
        <v>46</v>
      </c>
    </row>
    <row r="651" spans="1:19" ht="29.25" customHeight="1">
      <c r="A651" s="95"/>
      <c r="B651" s="94"/>
      <c r="C651" s="99"/>
      <c r="D651" s="97"/>
      <c r="E651" s="100"/>
      <c r="F651" s="100"/>
      <c r="G651" s="85"/>
      <c r="H651" s="21" t="s">
        <v>444</v>
      </c>
      <c r="I651" s="9">
        <v>663</v>
      </c>
      <c r="J651" s="15">
        <v>7</v>
      </c>
      <c r="K651" s="15">
        <v>9</v>
      </c>
      <c r="L651" s="15">
        <v>30</v>
      </c>
      <c r="M651" s="92" t="s">
        <v>343</v>
      </c>
      <c r="N651" s="92" t="s">
        <v>361</v>
      </c>
      <c r="O651" s="92" t="s">
        <v>394</v>
      </c>
      <c r="P651" s="9">
        <v>240</v>
      </c>
      <c r="Q651" s="194">
        <v>46</v>
      </c>
      <c r="R651" s="194">
        <v>46</v>
      </c>
      <c r="S651" s="194">
        <v>46</v>
      </c>
    </row>
    <row r="652" spans="1:19" ht="35.25" customHeight="1" hidden="1">
      <c r="A652" s="95"/>
      <c r="B652" s="94"/>
      <c r="C652" s="99"/>
      <c r="D652" s="97"/>
      <c r="E652" s="100"/>
      <c r="F652" s="100"/>
      <c r="G652" s="85"/>
      <c r="H652" s="227" t="s">
        <v>246</v>
      </c>
      <c r="I652" s="9">
        <v>663</v>
      </c>
      <c r="J652" s="15">
        <v>7</v>
      </c>
      <c r="K652" s="15">
        <v>9</v>
      </c>
      <c r="L652" s="15">
        <v>30</v>
      </c>
      <c r="M652" s="92" t="s">
        <v>343</v>
      </c>
      <c r="N652" s="92" t="s">
        <v>361</v>
      </c>
      <c r="O652" s="92" t="s">
        <v>61</v>
      </c>
      <c r="P652" s="9"/>
      <c r="Q652" s="194">
        <f>Q653</f>
        <v>0</v>
      </c>
      <c r="R652" s="194">
        <f>R653</f>
        <v>0</v>
      </c>
      <c r="S652" s="194">
        <f>S653</f>
        <v>0</v>
      </c>
    </row>
    <row r="653" spans="1:19" ht="29.25" customHeight="1" hidden="1">
      <c r="A653" s="95"/>
      <c r="B653" s="94"/>
      <c r="C653" s="99"/>
      <c r="D653" s="97"/>
      <c r="E653" s="100"/>
      <c r="F653" s="100"/>
      <c r="G653" s="85"/>
      <c r="H653" s="227" t="s">
        <v>447</v>
      </c>
      <c r="I653" s="9">
        <v>663</v>
      </c>
      <c r="J653" s="15">
        <v>7</v>
      </c>
      <c r="K653" s="15">
        <v>9</v>
      </c>
      <c r="L653" s="15">
        <v>30</v>
      </c>
      <c r="M653" s="92" t="s">
        <v>343</v>
      </c>
      <c r="N653" s="92" t="s">
        <v>361</v>
      </c>
      <c r="O653" s="92" t="s">
        <v>61</v>
      </c>
      <c r="P653" s="9">
        <v>110</v>
      </c>
      <c r="Q653" s="194">
        <v>0</v>
      </c>
      <c r="R653" s="194">
        <v>0</v>
      </c>
      <c r="S653" s="194">
        <v>0</v>
      </c>
    </row>
    <row r="654" spans="1:19" ht="58.5" customHeight="1">
      <c r="A654" s="95"/>
      <c r="B654" s="94"/>
      <c r="C654" s="99"/>
      <c r="D654" s="97"/>
      <c r="E654" s="100"/>
      <c r="F654" s="100"/>
      <c r="G654" s="85"/>
      <c r="H654" s="21" t="s">
        <v>87</v>
      </c>
      <c r="I654" s="9">
        <v>663</v>
      </c>
      <c r="J654" s="15">
        <v>7</v>
      </c>
      <c r="K654" s="15">
        <v>9</v>
      </c>
      <c r="L654" s="15">
        <v>30</v>
      </c>
      <c r="M654" s="92" t="s">
        <v>343</v>
      </c>
      <c r="N654" s="92" t="s">
        <v>361</v>
      </c>
      <c r="O654" s="92" t="s">
        <v>86</v>
      </c>
      <c r="P654" s="9"/>
      <c r="Q654" s="194">
        <f>Q656+Q657+Q655</f>
        <v>11228.5</v>
      </c>
      <c r="R654" s="194">
        <f>R656+R657+R655</f>
        <v>11228.5</v>
      </c>
      <c r="S654" s="194">
        <f>S656+S657+S655</f>
        <v>11228.5</v>
      </c>
    </row>
    <row r="655" spans="1:19" ht="39" customHeight="1">
      <c r="A655" s="95"/>
      <c r="B655" s="94"/>
      <c r="C655" s="99"/>
      <c r="D655" s="97"/>
      <c r="E655" s="100"/>
      <c r="F655" s="100"/>
      <c r="G655" s="85"/>
      <c r="H655" s="21" t="s">
        <v>444</v>
      </c>
      <c r="I655" s="9">
        <v>663</v>
      </c>
      <c r="J655" s="15">
        <v>7</v>
      </c>
      <c r="K655" s="15">
        <v>9</v>
      </c>
      <c r="L655" s="15">
        <v>30</v>
      </c>
      <c r="M655" s="92" t="s">
        <v>343</v>
      </c>
      <c r="N655" s="92" t="s">
        <v>361</v>
      </c>
      <c r="O655" s="92" t="s">
        <v>86</v>
      </c>
      <c r="P655" s="9">
        <v>240</v>
      </c>
      <c r="Q655" s="194">
        <v>32.3</v>
      </c>
      <c r="R655" s="194">
        <v>32.3</v>
      </c>
      <c r="S655" s="194">
        <v>32.3</v>
      </c>
    </row>
    <row r="656" spans="1:19" ht="33" customHeight="1">
      <c r="A656" s="95"/>
      <c r="B656" s="94"/>
      <c r="C656" s="99"/>
      <c r="D656" s="97"/>
      <c r="E656" s="100"/>
      <c r="F656" s="100"/>
      <c r="G656" s="85"/>
      <c r="H656" s="21" t="s">
        <v>449</v>
      </c>
      <c r="I656" s="9">
        <v>663</v>
      </c>
      <c r="J656" s="15">
        <v>7</v>
      </c>
      <c r="K656" s="15">
        <v>9</v>
      </c>
      <c r="L656" s="15">
        <v>30</v>
      </c>
      <c r="M656" s="92" t="s">
        <v>343</v>
      </c>
      <c r="N656" s="92" t="s">
        <v>361</v>
      </c>
      <c r="O656" s="92" t="s">
        <v>86</v>
      </c>
      <c r="P656" s="9">
        <v>320</v>
      </c>
      <c r="Q656" s="194">
        <v>2466.1</v>
      </c>
      <c r="R656" s="194">
        <v>2466.1</v>
      </c>
      <c r="S656" s="194">
        <v>2466.1</v>
      </c>
    </row>
    <row r="657" spans="1:19" ht="33" customHeight="1">
      <c r="A657" s="95"/>
      <c r="B657" s="94"/>
      <c r="C657" s="99"/>
      <c r="D657" s="97"/>
      <c r="E657" s="100"/>
      <c r="F657" s="100"/>
      <c r="G657" s="85"/>
      <c r="H657" s="4" t="s">
        <v>446</v>
      </c>
      <c r="I657" s="9">
        <v>663</v>
      </c>
      <c r="J657" s="15">
        <v>7</v>
      </c>
      <c r="K657" s="15">
        <v>9</v>
      </c>
      <c r="L657" s="15">
        <v>30</v>
      </c>
      <c r="M657" s="92" t="s">
        <v>343</v>
      </c>
      <c r="N657" s="92" t="s">
        <v>361</v>
      </c>
      <c r="O657" s="92" t="s">
        <v>86</v>
      </c>
      <c r="P657" s="9">
        <v>610</v>
      </c>
      <c r="Q657" s="194">
        <v>8730.1</v>
      </c>
      <c r="R657" s="194">
        <v>8730.1</v>
      </c>
      <c r="S657" s="194">
        <v>8730.1</v>
      </c>
    </row>
    <row r="658" spans="1:19" ht="27" customHeight="1">
      <c r="A658" s="95"/>
      <c r="B658" s="94"/>
      <c r="C658" s="99"/>
      <c r="D658" s="97"/>
      <c r="E658" s="100"/>
      <c r="F658" s="100"/>
      <c r="G658" s="85"/>
      <c r="H658" s="10" t="s">
        <v>500</v>
      </c>
      <c r="I658" s="9">
        <v>663</v>
      </c>
      <c r="J658" s="15">
        <v>7</v>
      </c>
      <c r="K658" s="15">
        <v>9</v>
      </c>
      <c r="L658" s="15">
        <v>30</v>
      </c>
      <c r="M658" s="92" t="s">
        <v>343</v>
      </c>
      <c r="N658" s="92" t="s">
        <v>362</v>
      </c>
      <c r="O658" s="92" t="s">
        <v>388</v>
      </c>
      <c r="P658" s="9"/>
      <c r="Q658" s="194">
        <f>Q659+Q662</f>
        <v>2518.4</v>
      </c>
      <c r="R658" s="194">
        <f>R659+R662</f>
        <v>2508.4</v>
      </c>
      <c r="S658" s="194">
        <f>S659+S662</f>
        <v>2508.4</v>
      </c>
    </row>
    <row r="659" spans="1:19" ht="18" customHeight="1">
      <c r="A659" s="95"/>
      <c r="B659" s="94"/>
      <c r="C659" s="99"/>
      <c r="D659" s="97"/>
      <c r="E659" s="100"/>
      <c r="F659" s="100"/>
      <c r="G659" s="85"/>
      <c r="H659" s="10" t="s">
        <v>98</v>
      </c>
      <c r="I659" s="9">
        <v>663</v>
      </c>
      <c r="J659" s="15">
        <v>7</v>
      </c>
      <c r="K659" s="15">
        <v>9</v>
      </c>
      <c r="L659" s="15">
        <v>30</v>
      </c>
      <c r="M659" s="92" t="s">
        <v>343</v>
      </c>
      <c r="N659" s="92" t="s">
        <v>362</v>
      </c>
      <c r="O659" s="92" t="s">
        <v>394</v>
      </c>
      <c r="P659" s="9"/>
      <c r="Q659" s="194">
        <f>Q661+Q660</f>
        <v>2518.4</v>
      </c>
      <c r="R659" s="194">
        <f>R661+R660</f>
        <v>2508.4</v>
      </c>
      <c r="S659" s="194">
        <f>S661+S660</f>
        <v>2508.4</v>
      </c>
    </row>
    <row r="660" spans="1:19" ht="18" customHeight="1">
      <c r="A660" s="95"/>
      <c r="B660" s="94"/>
      <c r="C660" s="99"/>
      <c r="D660" s="97"/>
      <c r="E660" s="100"/>
      <c r="F660" s="100"/>
      <c r="G660" s="85"/>
      <c r="H660" s="21" t="s">
        <v>444</v>
      </c>
      <c r="I660" s="9">
        <v>663</v>
      </c>
      <c r="J660" s="15">
        <v>7</v>
      </c>
      <c r="K660" s="15">
        <v>9</v>
      </c>
      <c r="L660" s="15">
        <v>30</v>
      </c>
      <c r="M660" s="92" t="s">
        <v>343</v>
      </c>
      <c r="N660" s="92" t="s">
        <v>362</v>
      </c>
      <c r="O660" s="92" t="s">
        <v>394</v>
      </c>
      <c r="P660" s="9">
        <v>240</v>
      </c>
      <c r="Q660" s="194">
        <f>168+10</f>
        <v>178</v>
      </c>
      <c r="R660" s="194">
        <v>168</v>
      </c>
      <c r="S660" s="194">
        <v>168</v>
      </c>
    </row>
    <row r="661" spans="1:19" ht="37.5" customHeight="1">
      <c r="A661" s="95"/>
      <c r="B661" s="94"/>
      <c r="C661" s="99"/>
      <c r="D661" s="97"/>
      <c r="E661" s="100"/>
      <c r="F661" s="100"/>
      <c r="G661" s="85"/>
      <c r="H661" s="10" t="s">
        <v>761</v>
      </c>
      <c r="I661" s="9">
        <v>663</v>
      </c>
      <c r="J661" s="15">
        <v>7</v>
      </c>
      <c r="K661" s="15">
        <v>9</v>
      </c>
      <c r="L661" s="15">
        <v>30</v>
      </c>
      <c r="M661" s="92" t="s">
        <v>343</v>
      </c>
      <c r="N661" s="92" t="s">
        <v>362</v>
      </c>
      <c r="O661" s="92" t="s">
        <v>394</v>
      </c>
      <c r="P661" s="9">
        <v>630</v>
      </c>
      <c r="Q661" s="194">
        <v>2340.4</v>
      </c>
      <c r="R661" s="194">
        <v>2340.4</v>
      </c>
      <c r="S661" s="194">
        <v>2340.4</v>
      </c>
    </row>
    <row r="662" spans="1:19" ht="39" customHeight="1" hidden="1">
      <c r="A662" s="95"/>
      <c r="B662" s="94"/>
      <c r="C662" s="99"/>
      <c r="D662" s="97"/>
      <c r="E662" s="100"/>
      <c r="F662" s="100"/>
      <c r="G662" s="85"/>
      <c r="H662" s="10" t="s">
        <v>85</v>
      </c>
      <c r="I662" s="9">
        <v>663</v>
      </c>
      <c r="J662" s="15">
        <v>7</v>
      </c>
      <c r="K662" s="15">
        <v>9</v>
      </c>
      <c r="L662" s="15">
        <v>30</v>
      </c>
      <c r="M662" s="92" t="s">
        <v>343</v>
      </c>
      <c r="N662" s="92" t="s">
        <v>362</v>
      </c>
      <c r="O662" s="92" t="s">
        <v>61</v>
      </c>
      <c r="P662" s="9"/>
      <c r="Q662" s="194">
        <f>Q663</f>
        <v>0</v>
      </c>
      <c r="R662" s="194">
        <f>R663</f>
        <v>0</v>
      </c>
      <c r="S662" s="194">
        <f>S663</f>
        <v>0</v>
      </c>
    </row>
    <row r="663" spans="1:19" ht="24.75" customHeight="1" hidden="1">
      <c r="A663" s="95"/>
      <c r="B663" s="94"/>
      <c r="C663" s="99"/>
      <c r="D663" s="97"/>
      <c r="E663" s="100"/>
      <c r="F663" s="100"/>
      <c r="G663" s="85"/>
      <c r="H663" s="10" t="s">
        <v>444</v>
      </c>
      <c r="I663" s="9">
        <v>663</v>
      </c>
      <c r="J663" s="15">
        <v>7</v>
      </c>
      <c r="K663" s="15">
        <v>9</v>
      </c>
      <c r="L663" s="15">
        <v>30</v>
      </c>
      <c r="M663" s="92" t="s">
        <v>343</v>
      </c>
      <c r="N663" s="92" t="s">
        <v>362</v>
      </c>
      <c r="O663" s="92" t="s">
        <v>61</v>
      </c>
      <c r="P663" s="9">
        <v>240</v>
      </c>
      <c r="Q663" s="194">
        <v>0</v>
      </c>
      <c r="R663" s="194">
        <v>0</v>
      </c>
      <c r="S663" s="194">
        <v>0</v>
      </c>
    </row>
    <row r="664" spans="1:19" ht="28.5" customHeight="1">
      <c r="A664" s="95"/>
      <c r="B664" s="94"/>
      <c r="C664" s="99"/>
      <c r="D664" s="97"/>
      <c r="E664" s="100"/>
      <c r="F664" s="100"/>
      <c r="G664" s="85"/>
      <c r="H664" s="21" t="s">
        <v>404</v>
      </c>
      <c r="I664" s="9">
        <v>663</v>
      </c>
      <c r="J664" s="15">
        <v>7</v>
      </c>
      <c r="K664" s="15">
        <v>9</v>
      </c>
      <c r="L664" s="15">
        <v>30</v>
      </c>
      <c r="M664" s="92" t="s">
        <v>343</v>
      </c>
      <c r="N664" s="92" t="s">
        <v>357</v>
      </c>
      <c r="O664" s="92" t="s">
        <v>388</v>
      </c>
      <c r="P664" s="9"/>
      <c r="Q664" s="194">
        <f>Q665+Q667</f>
        <v>30</v>
      </c>
      <c r="R664" s="194">
        <f>R665+R667</f>
        <v>30</v>
      </c>
      <c r="S664" s="194">
        <f>S665+S667</f>
        <v>30</v>
      </c>
    </row>
    <row r="665" spans="1:19" ht="28.5" customHeight="1">
      <c r="A665" s="95"/>
      <c r="B665" s="94"/>
      <c r="C665" s="99"/>
      <c r="D665" s="97"/>
      <c r="E665" s="100"/>
      <c r="F665" s="100"/>
      <c r="G665" s="85"/>
      <c r="H665" s="21" t="s">
        <v>98</v>
      </c>
      <c r="I665" s="9">
        <v>663</v>
      </c>
      <c r="J665" s="15">
        <v>7</v>
      </c>
      <c r="K665" s="15">
        <v>9</v>
      </c>
      <c r="L665" s="15">
        <v>30</v>
      </c>
      <c r="M665" s="92" t="s">
        <v>343</v>
      </c>
      <c r="N665" s="92" t="s">
        <v>357</v>
      </c>
      <c r="O665" s="92" t="s">
        <v>394</v>
      </c>
      <c r="P665" s="9"/>
      <c r="Q665" s="194">
        <f>Q666</f>
        <v>30</v>
      </c>
      <c r="R665" s="194">
        <f>R666</f>
        <v>30</v>
      </c>
      <c r="S665" s="194">
        <f>S666</f>
        <v>30</v>
      </c>
    </row>
    <row r="666" spans="1:19" ht="28.5" customHeight="1">
      <c r="A666" s="95"/>
      <c r="B666" s="94"/>
      <c r="C666" s="99"/>
      <c r="D666" s="97"/>
      <c r="E666" s="100"/>
      <c r="F666" s="100"/>
      <c r="G666" s="85"/>
      <c r="H666" s="21" t="s">
        <v>444</v>
      </c>
      <c r="I666" s="9">
        <v>663</v>
      </c>
      <c r="J666" s="15">
        <v>7</v>
      </c>
      <c r="K666" s="15">
        <v>9</v>
      </c>
      <c r="L666" s="15">
        <v>30</v>
      </c>
      <c r="M666" s="92" t="s">
        <v>343</v>
      </c>
      <c r="N666" s="92" t="s">
        <v>357</v>
      </c>
      <c r="O666" s="92" t="s">
        <v>394</v>
      </c>
      <c r="P666" s="9">
        <v>240</v>
      </c>
      <c r="Q666" s="194">
        <v>30</v>
      </c>
      <c r="R666" s="194">
        <v>30</v>
      </c>
      <c r="S666" s="194">
        <v>30</v>
      </c>
    </row>
    <row r="667" spans="1:19" ht="41.25" customHeight="1" hidden="1">
      <c r="A667" s="95"/>
      <c r="B667" s="94"/>
      <c r="C667" s="99"/>
      <c r="D667" s="97"/>
      <c r="E667" s="100"/>
      <c r="F667" s="100"/>
      <c r="G667" s="85"/>
      <c r="H667" s="21" t="s">
        <v>246</v>
      </c>
      <c r="I667" s="9">
        <v>663</v>
      </c>
      <c r="J667" s="15">
        <v>7</v>
      </c>
      <c r="K667" s="15">
        <v>9</v>
      </c>
      <c r="L667" s="15">
        <v>30</v>
      </c>
      <c r="M667" s="92" t="s">
        <v>343</v>
      </c>
      <c r="N667" s="92" t="s">
        <v>357</v>
      </c>
      <c r="O667" s="92" t="s">
        <v>61</v>
      </c>
      <c r="P667" s="9"/>
      <c r="Q667" s="194">
        <f>Q668</f>
        <v>0</v>
      </c>
      <c r="R667" s="194">
        <f>R668</f>
        <v>0</v>
      </c>
      <c r="S667" s="194">
        <f>S668</f>
        <v>0</v>
      </c>
    </row>
    <row r="668" spans="1:19" ht="30" customHeight="1" hidden="1">
      <c r="A668" s="95"/>
      <c r="B668" s="94"/>
      <c r="C668" s="99"/>
      <c r="D668" s="97"/>
      <c r="E668" s="100"/>
      <c r="F668" s="100"/>
      <c r="G668" s="85"/>
      <c r="H668" s="21" t="s">
        <v>444</v>
      </c>
      <c r="I668" s="9">
        <v>663</v>
      </c>
      <c r="J668" s="15">
        <v>7</v>
      </c>
      <c r="K668" s="15">
        <v>9</v>
      </c>
      <c r="L668" s="15">
        <v>30</v>
      </c>
      <c r="M668" s="92" t="s">
        <v>343</v>
      </c>
      <c r="N668" s="92" t="s">
        <v>357</v>
      </c>
      <c r="O668" s="92" t="s">
        <v>61</v>
      </c>
      <c r="P668" s="9">
        <v>240</v>
      </c>
      <c r="Q668" s="194">
        <f>30-30</f>
        <v>0</v>
      </c>
      <c r="R668" s="194">
        <f>30-30</f>
        <v>0</v>
      </c>
      <c r="S668" s="194">
        <f>30-30</f>
        <v>0</v>
      </c>
    </row>
    <row r="669" spans="1:19" ht="30" customHeight="1" hidden="1">
      <c r="A669" s="95"/>
      <c r="B669" s="94"/>
      <c r="C669" s="99"/>
      <c r="D669" s="97"/>
      <c r="E669" s="100"/>
      <c r="F669" s="100"/>
      <c r="G669" s="85"/>
      <c r="H669" s="2" t="s">
        <v>501</v>
      </c>
      <c r="I669" s="9">
        <v>663</v>
      </c>
      <c r="J669" s="15">
        <v>7</v>
      </c>
      <c r="K669" s="15">
        <v>9</v>
      </c>
      <c r="L669" s="15">
        <v>30</v>
      </c>
      <c r="M669" s="92" t="s">
        <v>343</v>
      </c>
      <c r="N669" s="92" t="s">
        <v>346</v>
      </c>
      <c r="O669" s="92" t="s">
        <v>388</v>
      </c>
      <c r="P669" s="9"/>
      <c r="Q669" s="194">
        <f aca="true" t="shared" si="76" ref="Q669:S670">Q670</f>
        <v>0</v>
      </c>
      <c r="R669" s="194">
        <f t="shared" si="76"/>
        <v>0</v>
      </c>
      <c r="S669" s="194">
        <f t="shared" si="76"/>
        <v>0</v>
      </c>
    </row>
    <row r="670" spans="1:19" ht="30" customHeight="1" hidden="1">
      <c r="A670" s="95"/>
      <c r="B670" s="94"/>
      <c r="C670" s="99"/>
      <c r="D670" s="97"/>
      <c r="E670" s="100"/>
      <c r="F670" s="100"/>
      <c r="G670" s="85"/>
      <c r="H670" s="2" t="s">
        <v>818</v>
      </c>
      <c r="I670" s="9">
        <v>663</v>
      </c>
      <c r="J670" s="15">
        <v>7</v>
      </c>
      <c r="K670" s="15">
        <v>9</v>
      </c>
      <c r="L670" s="15">
        <v>30</v>
      </c>
      <c r="M670" s="92" t="s">
        <v>343</v>
      </c>
      <c r="N670" s="92" t="s">
        <v>346</v>
      </c>
      <c r="O670" s="92" t="s">
        <v>817</v>
      </c>
      <c r="P670" s="9"/>
      <c r="Q670" s="194">
        <f t="shared" si="76"/>
        <v>0</v>
      </c>
      <c r="R670" s="194">
        <f t="shared" si="76"/>
        <v>0</v>
      </c>
      <c r="S670" s="194">
        <f t="shared" si="76"/>
        <v>0</v>
      </c>
    </row>
    <row r="671" spans="1:19" ht="30" customHeight="1" hidden="1">
      <c r="A671" s="95"/>
      <c r="B671" s="94"/>
      <c r="C671" s="99"/>
      <c r="D671" s="97"/>
      <c r="E671" s="100"/>
      <c r="F671" s="100"/>
      <c r="G671" s="85"/>
      <c r="H671" s="21" t="s">
        <v>444</v>
      </c>
      <c r="I671" s="9">
        <v>663</v>
      </c>
      <c r="J671" s="15">
        <v>7</v>
      </c>
      <c r="K671" s="15">
        <v>9</v>
      </c>
      <c r="L671" s="15">
        <v>30</v>
      </c>
      <c r="M671" s="92" t="s">
        <v>343</v>
      </c>
      <c r="N671" s="92" t="s">
        <v>346</v>
      </c>
      <c r="O671" s="92" t="s">
        <v>817</v>
      </c>
      <c r="P671" s="9">
        <v>240</v>
      </c>
      <c r="Q671" s="194">
        <v>0</v>
      </c>
      <c r="R671" s="194">
        <v>0</v>
      </c>
      <c r="S671" s="194">
        <v>0</v>
      </c>
    </row>
    <row r="672" spans="1:19" ht="29.25" customHeight="1">
      <c r="A672" s="95"/>
      <c r="B672" s="94"/>
      <c r="C672" s="99"/>
      <c r="D672" s="97"/>
      <c r="E672" s="100"/>
      <c r="F672" s="100"/>
      <c r="G672" s="85"/>
      <c r="H672" s="21" t="s">
        <v>546</v>
      </c>
      <c r="I672" s="9">
        <v>663</v>
      </c>
      <c r="J672" s="15">
        <v>7</v>
      </c>
      <c r="K672" s="15">
        <v>9</v>
      </c>
      <c r="L672" s="15">
        <v>30</v>
      </c>
      <c r="M672" s="92" t="s">
        <v>343</v>
      </c>
      <c r="N672" s="92" t="s">
        <v>364</v>
      </c>
      <c r="O672" s="92" t="s">
        <v>388</v>
      </c>
      <c r="P672" s="9"/>
      <c r="Q672" s="194">
        <f>Q673+Q682+Q680+Q678</f>
        <v>4815.6</v>
      </c>
      <c r="R672" s="194">
        <f>R673+R682+R680</f>
        <v>4815.6</v>
      </c>
      <c r="S672" s="194">
        <f>S673+S682+S680</f>
        <v>4815.6</v>
      </c>
    </row>
    <row r="673" spans="1:19" ht="27" customHeight="1">
      <c r="A673" s="95"/>
      <c r="B673" s="94"/>
      <c r="C673" s="99"/>
      <c r="D673" s="97"/>
      <c r="E673" s="100"/>
      <c r="F673" s="100"/>
      <c r="G673" s="85"/>
      <c r="H673" s="21" t="s">
        <v>98</v>
      </c>
      <c r="I673" s="9">
        <v>663</v>
      </c>
      <c r="J673" s="15">
        <v>7</v>
      </c>
      <c r="K673" s="15">
        <v>9</v>
      </c>
      <c r="L673" s="15">
        <v>30</v>
      </c>
      <c r="M673" s="92" t="s">
        <v>343</v>
      </c>
      <c r="N673" s="92" t="s">
        <v>364</v>
      </c>
      <c r="O673" s="92" t="s">
        <v>394</v>
      </c>
      <c r="P673" s="9"/>
      <c r="Q673" s="194">
        <f>SUM(Q674:Q677)</f>
        <v>3852</v>
      </c>
      <c r="R673" s="194">
        <f>SUM(R674:R677)</f>
        <v>3852</v>
      </c>
      <c r="S673" s="194">
        <f>SUM(S674:S677)</f>
        <v>3852</v>
      </c>
    </row>
    <row r="674" spans="1:19" ht="27" customHeight="1">
      <c r="A674" s="95"/>
      <c r="B674" s="94"/>
      <c r="C674" s="99"/>
      <c r="D674" s="97"/>
      <c r="E674" s="100"/>
      <c r="F674" s="100"/>
      <c r="G674" s="85"/>
      <c r="H674" s="21" t="s">
        <v>315</v>
      </c>
      <c r="I674" s="9">
        <v>663</v>
      </c>
      <c r="J674" s="15">
        <v>7</v>
      </c>
      <c r="K674" s="15">
        <v>9</v>
      </c>
      <c r="L674" s="15">
        <v>30</v>
      </c>
      <c r="M674" s="92" t="s">
        <v>343</v>
      </c>
      <c r="N674" s="92" t="s">
        <v>364</v>
      </c>
      <c r="O674" s="92" t="s">
        <v>394</v>
      </c>
      <c r="P674" s="9">
        <v>120</v>
      </c>
      <c r="Q674" s="194">
        <f>3309-0.1-12</f>
        <v>3296.9</v>
      </c>
      <c r="R674" s="194">
        <v>3309</v>
      </c>
      <c r="S674" s="194">
        <v>3309</v>
      </c>
    </row>
    <row r="675" spans="1:19" ht="26.25" customHeight="1">
      <c r="A675" s="95"/>
      <c r="B675" s="94"/>
      <c r="C675" s="99"/>
      <c r="D675" s="97"/>
      <c r="E675" s="100"/>
      <c r="F675" s="100"/>
      <c r="G675" s="85"/>
      <c r="H675" s="21" t="s">
        <v>444</v>
      </c>
      <c r="I675" s="9">
        <v>663</v>
      </c>
      <c r="J675" s="15">
        <v>7</v>
      </c>
      <c r="K675" s="15">
        <v>9</v>
      </c>
      <c r="L675" s="15">
        <v>30</v>
      </c>
      <c r="M675" s="92" t="s">
        <v>343</v>
      </c>
      <c r="N675" s="92" t="s">
        <v>364</v>
      </c>
      <c r="O675" s="92" t="s">
        <v>394</v>
      </c>
      <c r="P675" s="9">
        <v>240</v>
      </c>
      <c r="Q675" s="194">
        <f>543+12</f>
        <v>555</v>
      </c>
      <c r="R675" s="194">
        <v>543</v>
      </c>
      <c r="S675" s="194">
        <v>543</v>
      </c>
    </row>
    <row r="676" spans="1:19" ht="26.25" customHeight="1" hidden="1">
      <c r="A676" s="95"/>
      <c r="B676" s="94"/>
      <c r="C676" s="99"/>
      <c r="D676" s="97"/>
      <c r="E676" s="100"/>
      <c r="F676" s="100"/>
      <c r="G676" s="85"/>
      <c r="H676" s="21" t="s">
        <v>449</v>
      </c>
      <c r="I676" s="9">
        <v>663</v>
      </c>
      <c r="J676" s="15">
        <v>7</v>
      </c>
      <c r="K676" s="15">
        <v>9</v>
      </c>
      <c r="L676" s="15">
        <v>30</v>
      </c>
      <c r="M676" s="92" t="s">
        <v>343</v>
      </c>
      <c r="N676" s="92" t="s">
        <v>364</v>
      </c>
      <c r="O676" s="92" t="s">
        <v>394</v>
      </c>
      <c r="P676" s="9">
        <v>320</v>
      </c>
      <c r="Q676" s="194">
        <v>0</v>
      </c>
      <c r="R676" s="194">
        <v>0</v>
      </c>
      <c r="S676" s="194">
        <v>0</v>
      </c>
    </row>
    <row r="677" spans="1:19" ht="26.25" customHeight="1">
      <c r="A677" s="95"/>
      <c r="B677" s="94"/>
      <c r="C677" s="99"/>
      <c r="D677" s="97"/>
      <c r="E677" s="100"/>
      <c r="F677" s="100"/>
      <c r="G677" s="85"/>
      <c r="H677" s="10" t="s">
        <v>445</v>
      </c>
      <c r="I677" s="9">
        <v>663</v>
      </c>
      <c r="J677" s="15">
        <v>7</v>
      </c>
      <c r="K677" s="15">
        <v>9</v>
      </c>
      <c r="L677" s="15">
        <v>30</v>
      </c>
      <c r="M677" s="92" t="s">
        <v>343</v>
      </c>
      <c r="N677" s="92" t="s">
        <v>364</v>
      </c>
      <c r="O677" s="92" t="s">
        <v>394</v>
      </c>
      <c r="P677" s="9">
        <v>850</v>
      </c>
      <c r="Q677" s="194">
        <v>0.1</v>
      </c>
      <c r="R677" s="194">
        <v>0</v>
      </c>
      <c r="S677" s="194">
        <v>0</v>
      </c>
    </row>
    <row r="678" spans="1:19" ht="33.75" customHeight="1" hidden="1">
      <c r="A678" s="95"/>
      <c r="B678" s="94"/>
      <c r="C678" s="99"/>
      <c r="D678" s="97"/>
      <c r="E678" s="100"/>
      <c r="F678" s="100"/>
      <c r="G678" s="85"/>
      <c r="H678" s="272" t="s">
        <v>834</v>
      </c>
      <c r="I678" s="9">
        <v>663</v>
      </c>
      <c r="J678" s="15">
        <v>7</v>
      </c>
      <c r="K678" s="15">
        <v>9</v>
      </c>
      <c r="L678" s="15">
        <v>30</v>
      </c>
      <c r="M678" s="92" t="s">
        <v>343</v>
      </c>
      <c r="N678" s="92" t="s">
        <v>364</v>
      </c>
      <c r="O678" s="92" t="s">
        <v>833</v>
      </c>
      <c r="P678" s="9"/>
      <c r="Q678" s="194">
        <f>Q679</f>
        <v>0</v>
      </c>
      <c r="R678" s="194">
        <f>R679</f>
        <v>0</v>
      </c>
      <c r="S678" s="194">
        <f>S679</f>
        <v>0</v>
      </c>
    </row>
    <row r="679" spans="1:19" ht="26.25" customHeight="1" hidden="1">
      <c r="A679" s="95"/>
      <c r="B679" s="94"/>
      <c r="C679" s="99"/>
      <c r="D679" s="97"/>
      <c r="E679" s="100"/>
      <c r="F679" s="100"/>
      <c r="G679" s="85"/>
      <c r="H679" s="21" t="s">
        <v>315</v>
      </c>
      <c r="I679" s="9">
        <v>663</v>
      </c>
      <c r="J679" s="15">
        <v>7</v>
      </c>
      <c r="K679" s="15">
        <v>9</v>
      </c>
      <c r="L679" s="15">
        <v>30</v>
      </c>
      <c r="M679" s="92" t="s">
        <v>343</v>
      </c>
      <c r="N679" s="92" t="s">
        <v>364</v>
      </c>
      <c r="O679" s="92" t="s">
        <v>833</v>
      </c>
      <c r="P679" s="9">
        <v>120</v>
      </c>
      <c r="Q679" s="194">
        <v>0</v>
      </c>
      <c r="R679" s="194">
        <v>0</v>
      </c>
      <c r="S679" s="194">
        <v>0</v>
      </c>
    </row>
    <row r="680" spans="1:19" ht="40.5" customHeight="1">
      <c r="A680" s="95"/>
      <c r="B680" s="94"/>
      <c r="C680" s="99"/>
      <c r="D680" s="97"/>
      <c r="E680" s="100"/>
      <c r="F680" s="100"/>
      <c r="G680" s="85"/>
      <c r="H680" s="227" t="s">
        <v>569</v>
      </c>
      <c r="I680" s="9">
        <v>663</v>
      </c>
      <c r="J680" s="15">
        <v>7</v>
      </c>
      <c r="K680" s="15">
        <v>9</v>
      </c>
      <c r="L680" s="15">
        <v>30</v>
      </c>
      <c r="M680" s="92" t="s">
        <v>343</v>
      </c>
      <c r="N680" s="92" t="s">
        <v>364</v>
      </c>
      <c r="O680" s="92" t="s">
        <v>568</v>
      </c>
      <c r="P680" s="9"/>
      <c r="Q680" s="194">
        <f>Q681</f>
        <v>963.6</v>
      </c>
      <c r="R680" s="194">
        <f>R681</f>
        <v>963.6</v>
      </c>
      <c r="S680" s="194">
        <f>S681</f>
        <v>963.6</v>
      </c>
    </row>
    <row r="681" spans="1:19" ht="26.25" customHeight="1">
      <c r="A681" s="95"/>
      <c r="B681" s="94"/>
      <c r="C681" s="99"/>
      <c r="D681" s="97"/>
      <c r="E681" s="100"/>
      <c r="F681" s="100"/>
      <c r="G681" s="85"/>
      <c r="H681" s="21" t="s">
        <v>315</v>
      </c>
      <c r="I681" s="9">
        <v>663</v>
      </c>
      <c r="J681" s="15">
        <v>7</v>
      </c>
      <c r="K681" s="15">
        <v>9</v>
      </c>
      <c r="L681" s="15">
        <v>30</v>
      </c>
      <c r="M681" s="92" t="s">
        <v>343</v>
      </c>
      <c r="N681" s="92" t="s">
        <v>364</v>
      </c>
      <c r="O681" s="92" t="s">
        <v>568</v>
      </c>
      <c r="P681" s="9">
        <v>120</v>
      </c>
      <c r="Q681" s="194">
        <v>963.6</v>
      </c>
      <c r="R681" s="194">
        <v>963.6</v>
      </c>
      <c r="S681" s="194">
        <v>963.6</v>
      </c>
    </row>
    <row r="682" spans="1:19" ht="38.25" customHeight="1" hidden="1">
      <c r="A682" s="95"/>
      <c r="B682" s="94"/>
      <c r="C682" s="99"/>
      <c r="D682" s="97"/>
      <c r="E682" s="100"/>
      <c r="F682" s="100"/>
      <c r="G682" s="85"/>
      <c r="H682" s="227" t="s">
        <v>246</v>
      </c>
      <c r="I682" s="9">
        <v>663</v>
      </c>
      <c r="J682" s="15">
        <v>7</v>
      </c>
      <c r="K682" s="15">
        <v>9</v>
      </c>
      <c r="L682" s="15">
        <v>30</v>
      </c>
      <c r="M682" s="92" t="s">
        <v>343</v>
      </c>
      <c r="N682" s="92" t="s">
        <v>364</v>
      </c>
      <c r="O682" s="92" t="s">
        <v>61</v>
      </c>
      <c r="P682" s="9"/>
      <c r="Q682" s="194">
        <f>SUM(Q683:Q685)</f>
        <v>0</v>
      </c>
      <c r="R682" s="194">
        <f>SUM(R683:R685)</f>
        <v>0</v>
      </c>
      <c r="S682" s="194">
        <f>SUM(S683:S685)</f>
        <v>0</v>
      </c>
    </row>
    <row r="683" spans="1:19" ht="27" customHeight="1" hidden="1">
      <c r="A683" s="95"/>
      <c r="B683" s="94"/>
      <c r="C683" s="99"/>
      <c r="D683" s="97"/>
      <c r="E683" s="100"/>
      <c r="F683" s="100"/>
      <c r="G683" s="85"/>
      <c r="H683" s="227" t="s">
        <v>447</v>
      </c>
      <c r="I683" s="9">
        <v>663</v>
      </c>
      <c r="J683" s="15">
        <v>7</v>
      </c>
      <c r="K683" s="15">
        <v>9</v>
      </c>
      <c r="L683" s="15">
        <v>30</v>
      </c>
      <c r="M683" s="92" t="s">
        <v>343</v>
      </c>
      <c r="N683" s="92" t="s">
        <v>364</v>
      </c>
      <c r="O683" s="92" t="s">
        <v>61</v>
      </c>
      <c r="P683" s="9">
        <v>110</v>
      </c>
      <c r="Q683" s="194">
        <v>0</v>
      </c>
      <c r="R683" s="194">
        <v>0</v>
      </c>
      <c r="S683" s="194">
        <v>0</v>
      </c>
    </row>
    <row r="684" spans="1:19" ht="22.5" customHeight="1" hidden="1">
      <c r="A684" s="95"/>
      <c r="B684" s="94"/>
      <c r="C684" s="99"/>
      <c r="D684" s="97"/>
      <c r="E684" s="100"/>
      <c r="F684" s="100"/>
      <c r="G684" s="85"/>
      <c r="H684" s="227" t="s">
        <v>444</v>
      </c>
      <c r="I684" s="9">
        <v>663</v>
      </c>
      <c r="J684" s="15">
        <v>7</v>
      </c>
      <c r="K684" s="15">
        <v>9</v>
      </c>
      <c r="L684" s="15">
        <v>30</v>
      </c>
      <c r="M684" s="92" t="s">
        <v>343</v>
      </c>
      <c r="N684" s="92" t="s">
        <v>364</v>
      </c>
      <c r="O684" s="92" t="s">
        <v>61</v>
      </c>
      <c r="P684" s="9">
        <v>240</v>
      </c>
      <c r="Q684" s="194">
        <v>0</v>
      </c>
      <c r="R684" s="194">
        <v>0</v>
      </c>
      <c r="S684" s="194">
        <v>0</v>
      </c>
    </row>
    <row r="685" spans="1:19" ht="22.5" customHeight="1" hidden="1">
      <c r="A685" s="95"/>
      <c r="B685" s="94"/>
      <c r="C685" s="99"/>
      <c r="D685" s="97"/>
      <c r="E685" s="100"/>
      <c r="F685" s="100"/>
      <c r="G685" s="85"/>
      <c r="H685" s="10" t="s">
        <v>445</v>
      </c>
      <c r="I685" s="9">
        <v>663</v>
      </c>
      <c r="J685" s="15">
        <v>7</v>
      </c>
      <c r="K685" s="15">
        <v>9</v>
      </c>
      <c r="L685" s="15">
        <v>30</v>
      </c>
      <c r="M685" s="92" t="s">
        <v>343</v>
      </c>
      <c r="N685" s="92" t="s">
        <v>364</v>
      </c>
      <c r="O685" s="92" t="s">
        <v>61</v>
      </c>
      <c r="P685" s="9">
        <v>850</v>
      </c>
      <c r="Q685" s="194">
        <v>0</v>
      </c>
      <c r="R685" s="194">
        <v>0</v>
      </c>
      <c r="S685" s="194">
        <v>0</v>
      </c>
    </row>
    <row r="686" spans="1:19" ht="39.75" customHeight="1">
      <c r="A686" s="95"/>
      <c r="B686" s="94"/>
      <c r="C686" s="99"/>
      <c r="D686" s="97"/>
      <c r="E686" s="100"/>
      <c r="F686" s="100"/>
      <c r="G686" s="85"/>
      <c r="H686" s="4" t="s">
        <v>604</v>
      </c>
      <c r="I686" s="9">
        <v>663</v>
      </c>
      <c r="J686" s="15">
        <v>7</v>
      </c>
      <c r="K686" s="15">
        <v>9</v>
      </c>
      <c r="L686" s="91" t="s">
        <v>606</v>
      </c>
      <c r="M686" s="92" t="s">
        <v>343</v>
      </c>
      <c r="N686" s="92" t="s">
        <v>353</v>
      </c>
      <c r="O686" s="92" t="s">
        <v>388</v>
      </c>
      <c r="P686" s="9"/>
      <c r="Q686" s="194">
        <f>Q687</f>
        <v>70</v>
      </c>
      <c r="R686" s="194">
        <f aca="true" t="shared" si="77" ref="R686:S688">R687</f>
        <v>70</v>
      </c>
      <c r="S686" s="194">
        <f t="shared" si="77"/>
        <v>70</v>
      </c>
    </row>
    <row r="687" spans="1:19" ht="33.75" customHeight="1">
      <c r="A687" s="95"/>
      <c r="B687" s="94"/>
      <c r="C687" s="99"/>
      <c r="D687" s="97"/>
      <c r="E687" s="100"/>
      <c r="F687" s="100"/>
      <c r="G687" s="85"/>
      <c r="H687" s="4" t="s">
        <v>607</v>
      </c>
      <c r="I687" s="9">
        <v>663</v>
      </c>
      <c r="J687" s="15">
        <v>7</v>
      </c>
      <c r="K687" s="15">
        <v>9</v>
      </c>
      <c r="L687" s="91" t="s">
        <v>606</v>
      </c>
      <c r="M687" s="92" t="s">
        <v>343</v>
      </c>
      <c r="N687" s="92" t="s">
        <v>361</v>
      </c>
      <c r="O687" s="92" t="s">
        <v>388</v>
      </c>
      <c r="P687" s="9"/>
      <c r="Q687" s="194">
        <f>Q688</f>
        <v>70</v>
      </c>
      <c r="R687" s="194">
        <f t="shared" si="77"/>
        <v>70</v>
      </c>
      <c r="S687" s="194">
        <f t="shared" si="77"/>
        <v>70</v>
      </c>
    </row>
    <row r="688" spans="1:19" ht="42" customHeight="1">
      <c r="A688" s="95"/>
      <c r="B688" s="94"/>
      <c r="C688" s="99"/>
      <c r="D688" s="97"/>
      <c r="E688" s="100"/>
      <c r="F688" s="100"/>
      <c r="G688" s="85"/>
      <c r="H688" s="4" t="s">
        <v>608</v>
      </c>
      <c r="I688" s="9">
        <v>663</v>
      </c>
      <c r="J688" s="15">
        <v>7</v>
      </c>
      <c r="K688" s="15">
        <v>9</v>
      </c>
      <c r="L688" s="91" t="s">
        <v>606</v>
      </c>
      <c r="M688" s="92" t="s">
        <v>343</v>
      </c>
      <c r="N688" s="92" t="s">
        <v>361</v>
      </c>
      <c r="O688" s="92" t="s">
        <v>18</v>
      </c>
      <c r="P688" s="9"/>
      <c r="Q688" s="194">
        <f>Q689</f>
        <v>70</v>
      </c>
      <c r="R688" s="194">
        <f t="shared" si="77"/>
        <v>70</v>
      </c>
      <c r="S688" s="194">
        <f t="shared" si="77"/>
        <v>70</v>
      </c>
    </row>
    <row r="689" spans="1:19" ht="28.5" customHeight="1">
      <c r="A689" s="95"/>
      <c r="B689" s="94"/>
      <c r="C689" s="99"/>
      <c r="D689" s="97"/>
      <c r="E689" s="100"/>
      <c r="F689" s="100"/>
      <c r="G689" s="85"/>
      <c r="H689" s="4" t="s">
        <v>444</v>
      </c>
      <c r="I689" s="9">
        <v>663</v>
      </c>
      <c r="J689" s="15">
        <v>7</v>
      </c>
      <c r="K689" s="15">
        <v>9</v>
      </c>
      <c r="L689" s="91" t="s">
        <v>606</v>
      </c>
      <c r="M689" s="92" t="s">
        <v>343</v>
      </c>
      <c r="N689" s="92" t="s">
        <v>361</v>
      </c>
      <c r="O689" s="92" t="s">
        <v>18</v>
      </c>
      <c r="P689" s="9">
        <v>240</v>
      </c>
      <c r="Q689" s="194">
        <v>70</v>
      </c>
      <c r="R689" s="194">
        <v>70</v>
      </c>
      <c r="S689" s="194">
        <v>70</v>
      </c>
    </row>
    <row r="690" spans="1:19" s="170" customFormat="1" ht="21.75" customHeight="1">
      <c r="A690" s="135"/>
      <c r="B690" s="136"/>
      <c r="C690" s="146"/>
      <c r="D690" s="143"/>
      <c r="E690" s="138"/>
      <c r="F690" s="138"/>
      <c r="G690" s="129"/>
      <c r="H690" s="130" t="s">
        <v>323</v>
      </c>
      <c r="I690" s="131">
        <v>663</v>
      </c>
      <c r="J690" s="132">
        <v>10</v>
      </c>
      <c r="K690" s="132"/>
      <c r="L690" s="133"/>
      <c r="M690" s="134"/>
      <c r="N690" s="134"/>
      <c r="O690" s="134"/>
      <c r="P690" s="131"/>
      <c r="Q690" s="193">
        <f aca="true" t="shared" si="78" ref="Q690:S691">Q691</f>
        <v>3455.4</v>
      </c>
      <c r="R690" s="193">
        <f t="shared" si="78"/>
        <v>3455.4</v>
      </c>
      <c r="S690" s="193">
        <f t="shared" si="78"/>
        <v>3455.4</v>
      </c>
    </row>
    <row r="691" spans="1:19" s="170" customFormat="1" ht="18.75" customHeight="1">
      <c r="A691" s="135"/>
      <c r="B691" s="136"/>
      <c r="C691" s="146"/>
      <c r="D691" s="143"/>
      <c r="E691" s="426">
        <v>3150300</v>
      </c>
      <c r="F691" s="426"/>
      <c r="G691" s="129">
        <v>850</v>
      </c>
      <c r="H691" s="130" t="s">
        <v>123</v>
      </c>
      <c r="I691" s="131">
        <v>663</v>
      </c>
      <c r="J691" s="132">
        <v>10</v>
      </c>
      <c r="K691" s="132">
        <v>4</v>
      </c>
      <c r="L691" s="133" t="s">
        <v>316</v>
      </c>
      <c r="M691" s="134" t="s">
        <v>316</v>
      </c>
      <c r="N691" s="134"/>
      <c r="O691" s="134" t="s">
        <v>316</v>
      </c>
      <c r="P691" s="131" t="s">
        <v>316</v>
      </c>
      <c r="Q691" s="193">
        <f t="shared" si="78"/>
        <v>3455.4</v>
      </c>
      <c r="R691" s="193">
        <f t="shared" si="78"/>
        <v>3455.4</v>
      </c>
      <c r="S691" s="193">
        <f t="shared" si="78"/>
        <v>3455.4</v>
      </c>
    </row>
    <row r="692" spans="1:19" ht="34.5" customHeight="1">
      <c r="A692" s="95"/>
      <c r="B692" s="94"/>
      <c r="C692" s="99"/>
      <c r="D692" s="97"/>
      <c r="E692" s="415">
        <v>5221300</v>
      </c>
      <c r="F692" s="415"/>
      <c r="G692" s="85">
        <v>410</v>
      </c>
      <c r="H692" s="221" t="s">
        <v>623</v>
      </c>
      <c r="I692" s="9">
        <v>663</v>
      </c>
      <c r="J692" s="15">
        <v>10</v>
      </c>
      <c r="K692" s="15">
        <v>4</v>
      </c>
      <c r="L692" s="91" t="s">
        <v>58</v>
      </c>
      <c r="M692" s="92" t="s">
        <v>343</v>
      </c>
      <c r="N692" s="92" t="s">
        <v>353</v>
      </c>
      <c r="O692" s="92" t="s">
        <v>388</v>
      </c>
      <c r="P692" s="9" t="s">
        <v>316</v>
      </c>
      <c r="Q692" s="194">
        <f aca="true" t="shared" si="79" ref="Q692:S693">Q693</f>
        <v>3455.4</v>
      </c>
      <c r="R692" s="194">
        <f t="shared" si="79"/>
        <v>3455.4</v>
      </c>
      <c r="S692" s="194">
        <f t="shared" si="79"/>
        <v>3455.4</v>
      </c>
    </row>
    <row r="693" spans="1:19" ht="29.25" customHeight="1">
      <c r="A693" s="95"/>
      <c r="B693" s="94"/>
      <c r="C693" s="99"/>
      <c r="D693" s="97"/>
      <c r="E693" s="100"/>
      <c r="F693" s="100"/>
      <c r="G693" s="85"/>
      <c r="H693" s="53" t="s">
        <v>93</v>
      </c>
      <c r="I693" s="9">
        <v>663</v>
      </c>
      <c r="J693" s="15">
        <v>10</v>
      </c>
      <c r="K693" s="15">
        <v>4</v>
      </c>
      <c r="L693" s="91" t="s">
        <v>58</v>
      </c>
      <c r="M693" s="92" t="s">
        <v>343</v>
      </c>
      <c r="N693" s="92" t="s">
        <v>344</v>
      </c>
      <c r="O693" s="92" t="s">
        <v>388</v>
      </c>
      <c r="P693" s="9"/>
      <c r="Q693" s="194">
        <f t="shared" si="79"/>
        <v>3455.4</v>
      </c>
      <c r="R693" s="194">
        <f t="shared" si="79"/>
        <v>3455.4</v>
      </c>
      <c r="S693" s="194">
        <f t="shared" si="79"/>
        <v>3455.4</v>
      </c>
    </row>
    <row r="694" spans="1:19" ht="48" customHeight="1">
      <c r="A694" s="95"/>
      <c r="B694" s="94"/>
      <c r="C694" s="99"/>
      <c r="D694" s="97"/>
      <c r="E694" s="100"/>
      <c r="F694" s="100"/>
      <c r="G694" s="85"/>
      <c r="H694" s="222" t="s">
        <v>87</v>
      </c>
      <c r="I694" s="9">
        <v>663</v>
      </c>
      <c r="J694" s="6">
        <v>10</v>
      </c>
      <c r="K694" s="15">
        <v>4</v>
      </c>
      <c r="L694" s="91" t="s">
        <v>58</v>
      </c>
      <c r="M694" s="92" t="s">
        <v>343</v>
      </c>
      <c r="N694" s="92" t="s">
        <v>344</v>
      </c>
      <c r="O694" s="92" t="s">
        <v>86</v>
      </c>
      <c r="P694" s="9"/>
      <c r="Q694" s="194">
        <f>Q696+Q695</f>
        <v>3455.4</v>
      </c>
      <c r="R694" s="194">
        <f>R696+R695</f>
        <v>3455.4</v>
      </c>
      <c r="S694" s="194">
        <f>S696+S695</f>
        <v>3455.4</v>
      </c>
    </row>
    <row r="695" spans="1:19" ht="41.25" customHeight="1">
      <c r="A695" s="95"/>
      <c r="B695" s="94"/>
      <c r="C695" s="99"/>
      <c r="D695" s="97"/>
      <c r="E695" s="100"/>
      <c r="F695" s="100"/>
      <c r="G695" s="85"/>
      <c r="H695" s="4" t="s">
        <v>444</v>
      </c>
      <c r="I695" s="9">
        <v>663</v>
      </c>
      <c r="J695" s="6">
        <v>10</v>
      </c>
      <c r="K695" s="15">
        <v>4</v>
      </c>
      <c r="L695" s="91" t="s">
        <v>58</v>
      </c>
      <c r="M695" s="92" t="s">
        <v>343</v>
      </c>
      <c r="N695" s="92" t="s">
        <v>344</v>
      </c>
      <c r="O695" s="92" t="s">
        <v>86</v>
      </c>
      <c r="P695" s="9">
        <v>240</v>
      </c>
      <c r="Q695" s="194">
        <v>41.1</v>
      </c>
      <c r="R695" s="194">
        <v>41.1</v>
      </c>
      <c r="S695" s="194">
        <v>41.1</v>
      </c>
    </row>
    <row r="696" spans="1:19" ht="26.25" customHeight="1">
      <c r="A696" s="95"/>
      <c r="B696" s="94"/>
      <c r="C696" s="99"/>
      <c r="D696" s="97"/>
      <c r="E696" s="100"/>
      <c r="F696" s="100"/>
      <c r="G696" s="85"/>
      <c r="H696" s="226" t="s">
        <v>449</v>
      </c>
      <c r="I696" s="9">
        <v>663</v>
      </c>
      <c r="J696" s="6">
        <v>10</v>
      </c>
      <c r="K696" s="15">
        <v>4</v>
      </c>
      <c r="L696" s="91" t="s">
        <v>58</v>
      </c>
      <c r="M696" s="92" t="s">
        <v>343</v>
      </c>
      <c r="N696" s="92" t="s">
        <v>344</v>
      </c>
      <c r="O696" s="92" t="s">
        <v>86</v>
      </c>
      <c r="P696" s="9">
        <v>320</v>
      </c>
      <c r="Q696" s="194">
        <v>3414.3</v>
      </c>
      <c r="R696" s="194">
        <v>3414.3</v>
      </c>
      <c r="S696" s="194">
        <v>3414.3</v>
      </c>
    </row>
    <row r="697" spans="1:19" s="271" customFormat="1" ht="18.75" customHeight="1">
      <c r="A697" s="447">
        <v>17</v>
      </c>
      <c r="B697" s="447"/>
      <c r="C697" s="447"/>
      <c r="D697" s="447"/>
      <c r="E697" s="447"/>
      <c r="F697" s="447"/>
      <c r="G697" s="125">
        <v>240</v>
      </c>
      <c r="H697" s="31" t="s">
        <v>334</v>
      </c>
      <c r="I697" s="13">
        <v>664</v>
      </c>
      <c r="J697" s="14" t="s">
        <v>316</v>
      </c>
      <c r="K697" s="14" t="s">
        <v>316</v>
      </c>
      <c r="L697" s="126" t="s">
        <v>316</v>
      </c>
      <c r="M697" s="127" t="s">
        <v>316</v>
      </c>
      <c r="N697" s="127"/>
      <c r="O697" s="127"/>
      <c r="P697" s="13" t="s">
        <v>316</v>
      </c>
      <c r="Q697" s="192">
        <f>Q698+Q731+Q737</f>
        <v>9135.3</v>
      </c>
      <c r="R697" s="192">
        <f>R698+R731+R737</f>
        <v>8912.400000000001</v>
      </c>
      <c r="S697" s="192">
        <f>S698+S731+S737</f>
        <v>8912.400000000001</v>
      </c>
    </row>
    <row r="698" spans="1:19" s="170" customFormat="1" ht="18.75" customHeight="1">
      <c r="A698" s="418">
        <v>100</v>
      </c>
      <c r="B698" s="418"/>
      <c r="C698" s="419"/>
      <c r="D698" s="419"/>
      <c r="E698" s="419"/>
      <c r="F698" s="419"/>
      <c r="G698" s="129">
        <v>240</v>
      </c>
      <c r="H698" s="130" t="s">
        <v>318</v>
      </c>
      <c r="I698" s="131">
        <v>664</v>
      </c>
      <c r="J698" s="132">
        <v>1</v>
      </c>
      <c r="K698" s="132" t="s">
        <v>389</v>
      </c>
      <c r="L698" s="133" t="s">
        <v>316</v>
      </c>
      <c r="M698" s="134" t="s">
        <v>316</v>
      </c>
      <c r="N698" s="134"/>
      <c r="O698" s="134" t="s">
        <v>316</v>
      </c>
      <c r="P698" s="131" t="s">
        <v>316</v>
      </c>
      <c r="Q698" s="193">
        <f aca="true" t="shared" si="80" ref="Q698:S699">Q699</f>
        <v>5784.3</v>
      </c>
      <c r="R698" s="193">
        <f t="shared" si="80"/>
        <v>5361.400000000001</v>
      </c>
      <c r="S698" s="193">
        <f t="shared" si="80"/>
        <v>5361.400000000001</v>
      </c>
    </row>
    <row r="699" spans="1:19" s="170" customFormat="1" ht="18.75" customHeight="1">
      <c r="A699" s="135"/>
      <c r="B699" s="136"/>
      <c r="C699" s="418">
        <v>113</v>
      </c>
      <c r="D699" s="419"/>
      <c r="E699" s="419"/>
      <c r="F699" s="419"/>
      <c r="G699" s="129">
        <v>240</v>
      </c>
      <c r="H699" s="130" t="s">
        <v>317</v>
      </c>
      <c r="I699" s="131">
        <v>664</v>
      </c>
      <c r="J699" s="132">
        <v>1</v>
      </c>
      <c r="K699" s="132">
        <v>13</v>
      </c>
      <c r="L699" s="133" t="s">
        <v>316</v>
      </c>
      <c r="M699" s="134" t="s">
        <v>316</v>
      </c>
      <c r="N699" s="134"/>
      <c r="O699" s="134" t="s">
        <v>316</v>
      </c>
      <c r="P699" s="131" t="s">
        <v>316</v>
      </c>
      <c r="Q699" s="193">
        <f t="shared" si="80"/>
        <v>5784.3</v>
      </c>
      <c r="R699" s="193">
        <f t="shared" si="80"/>
        <v>5361.400000000001</v>
      </c>
      <c r="S699" s="193">
        <f t="shared" si="80"/>
        <v>5361.400000000001</v>
      </c>
    </row>
    <row r="700" spans="1:19" ht="33.75" customHeight="1">
      <c r="A700" s="93"/>
      <c r="B700" s="94"/>
      <c r="C700" s="93"/>
      <c r="D700" s="107"/>
      <c r="E700" s="110"/>
      <c r="F700" s="110"/>
      <c r="G700" s="85"/>
      <c r="H700" s="10" t="s">
        <v>889</v>
      </c>
      <c r="I700" s="9">
        <v>664</v>
      </c>
      <c r="J700" s="15">
        <v>1</v>
      </c>
      <c r="K700" s="15">
        <v>13</v>
      </c>
      <c r="L700" s="91" t="s">
        <v>716</v>
      </c>
      <c r="M700" s="92" t="s">
        <v>343</v>
      </c>
      <c r="N700" s="92" t="s">
        <v>353</v>
      </c>
      <c r="O700" s="92" t="s">
        <v>388</v>
      </c>
      <c r="P700" s="9"/>
      <c r="Q700" s="194">
        <f>Q701+Q705+Q708+Q712+Q728</f>
        <v>5784.3</v>
      </c>
      <c r="R700" s="194">
        <f>R701+R705+R708+R712+R728</f>
        <v>5361.400000000001</v>
      </c>
      <c r="S700" s="194">
        <f>S701+S705+S708+S712+S728</f>
        <v>5361.400000000001</v>
      </c>
    </row>
    <row r="701" spans="1:19" ht="24.75" customHeight="1">
      <c r="A701" s="95"/>
      <c r="B701" s="94"/>
      <c r="C701" s="93"/>
      <c r="D701" s="105"/>
      <c r="E701" s="100"/>
      <c r="F701" s="100"/>
      <c r="G701" s="85"/>
      <c r="H701" s="10" t="s">
        <v>720</v>
      </c>
      <c r="I701" s="9">
        <v>664</v>
      </c>
      <c r="J701" s="15">
        <v>1</v>
      </c>
      <c r="K701" s="15">
        <v>13</v>
      </c>
      <c r="L701" s="15">
        <v>48</v>
      </c>
      <c r="M701" s="92" t="s">
        <v>343</v>
      </c>
      <c r="N701" s="92" t="s">
        <v>344</v>
      </c>
      <c r="O701" s="92" t="s">
        <v>388</v>
      </c>
      <c r="P701" s="9"/>
      <c r="Q701" s="194">
        <f aca="true" t="shared" si="81" ref="Q701:S702">Q702</f>
        <v>530</v>
      </c>
      <c r="R701" s="194">
        <f t="shared" si="81"/>
        <v>470</v>
      </c>
      <c r="S701" s="194">
        <f t="shared" si="81"/>
        <v>470</v>
      </c>
    </row>
    <row r="702" spans="1:19" ht="24.75" customHeight="1">
      <c r="A702" s="95"/>
      <c r="B702" s="94"/>
      <c r="C702" s="93"/>
      <c r="D702" s="105"/>
      <c r="E702" s="100"/>
      <c r="F702" s="100"/>
      <c r="G702" s="85"/>
      <c r="H702" s="10" t="s">
        <v>116</v>
      </c>
      <c r="I702" s="9">
        <v>664</v>
      </c>
      <c r="J702" s="15">
        <v>1</v>
      </c>
      <c r="K702" s="15">
        <v>13</v>
      </c>
      <c r="L702" s="15">
        <v>48</v>
      </c>
      <c r="M702" s="92" t="s">
        <v>343</v>
      </c>
      <c r="N702" s="92" t="s">
        <v>344</v>
      </c>
      <c r="O702" s="92" t="s">
        <v>77</v>
      </c>
      <c r="P702" s="9"/>
      <c r="Q702" s="194">
        <f>Q703+Q704</f>
        <v>530</v>
      </c>
      <c r="R702" s="194">
        <f t="shared" si="81"/>
        <v>470</v>
      </c>
      <c r="S702" s="194">
        <f t="shared" si="81"/>
        <v>470</v>
      </c>
    </row>
    <row r="703" spans="1:19" ht="24.75" customHeight="1">
      <c r="A703" s="95"/>
      <c r="B703" s="94"/>
      <c r="C703" s="93"/>
      <c r="D703" s="105"/>
      <c r="E703" s="100"/>
      <c r="F703" s="100"/>
      <c r="G703" s="85"/>
      <c r="H703" s="10" t="s">
        <v>444</v>
      </c>
      <c r="I703" s="9">
        <v>664</v>
      </c>
      <c r="J703" s="15">
        <v>1</v>
      </c>
      <c r="K703" s="15">
        <v>13</v>
      </c>
      <c r="L703" s="15">
        <v>48</v>
      </c>
      <c r="M703" s="92" t="s">
        <v>343</v>
      </c>
      <c r="N703" s="92" t="s">
        <v>344</v>
      </c>
      <c r="O703" s="92" t="s">
        <v>77</v>
      </c>
      <c r="P703" s="9">
        <v>240</v>
      </c>
      <c r="Q703" s="194">
        <v>470</v>
      </c>
      <c r="R703" s="194">
        <v>470</v>
      </c>
      <c r="S703" s="194">
        <v>470</v>
      </c>
    </row>
    <row r="704" spans="1:19" ht="24.75" customHeight="1">
      <c r="A704" s="95"/>
      <c r="B704" s="94"/>
      <c r="C704" s="93"/>
      <c r="D704" s="105"/>
      <c r="E704" s="100"/>
      <c r="F704" s="100"/>
      <c r="G704" s="85"/>
      <c r="H704" s="4" t="s">
        <v>451</v>
      </c>
      <c r="I704" s="9">
        <v>664</v>
      </c>
      <c r="J704" s="15">
        <v>1</v>
      </c>
      <c r="K704" s="15">
        <v>13</v>
      </c>
      <c r="L704" s="15">
        <v>48</v>
      </c>
      <c r="M704" s="92" t="s">
        <v>343</v>
      </c>
      <c r="N704" s="92" t="s">
        <v>344</v>
      </c>
      <c r="O704" s="92" t="s">
        <v>77</v>
      </c>
      <c r="P704" s="9">
        <v>830</v>
      </c>
      <c r="Q704" s="194">
        <v>60</v>
      </c>
      <c r="R704" s="194">
        <v>0</v>
      </c>
      <c r="S704" s="194">
        <v>0</v>
      </c>
    </row>
    <row r="705" spans="1:19" ht="39" customHeight="1">
      <c r="A705" s="95"/>
      <c r="B705" s="94"/>
      <c r="C705" s="93"/>
      <c r="D705" s="105"/>
      <c r="E705" s="100"/>
      <c r="F705" s="100"/>
      <c r="G705" s="85"/>
      <c r="H705" s="10" t="s">
        <v>721</v>
      </c>
      <c r="I705" s="9">
        <v>664</v>
      </c>
      <c r="J705" s="15">
        <v>1</v>
      </c>
      <c r="K705" s="15">
        <v>13</v>
      </c>
      <c r="L705" s="15">
        <v>48</v>
      </c>
      <c r="M705" s="92" t="s">
        <v>343</v>
      </c>
      <c r="N705" s="92" t="s">
        <v>361</v>
      </c>
      <c r="O705" s="92" t="s">
        <v>388</v>
      </c>
      <c r="P705" s="9"/>
      <c r="Q705" s="194">
        <f aca="true" t="shared" si="82" ref="Q705:S706">Q706</f>
        <v>100</v>
      </c>
      <c r="R705" s="194">
        <f t="shared" si="82"/>
        <v>100</v>
      </c>
      <c r="S705" s="194">
        <f t="shared" si="82"/>
        <v>100</v>
      </c>
    </row>
    <row r="706" spans="1:19" ht="33" customHeight="1">
      <c r="A706" s="95"/>
      <c r="B706" s="94"/>
      <c r="C706" s="93"/>
      <c r="D706" s="105"/>
      <c r="E706" s="100"/>
      <c r="F706" s="100"/>
      <c r="G706" s="85"/>
      <c r="H706" s="10" t="s">
        <v>722</v>
      </c>
      <c r="I706" s="9">
        <v>664</v>
      </c>
      <c r="J706" s="15">
        <v>1</v>
      </c>
      <c r="K706" s="15">
        <v>13</v>
      </c>
      <c r="L706" s="15">
        <v>48</v>
      </c>
      <c r="M706" s="92" t="s">
        <v>343</v>
      </c>
      <c r="N706" s="92" t="s">
        <v>361</v>
      </c>
      <c r="O706" s="92" t="s">
        <v>76</v>
      </c>
      <c r="P706" s="9"/>
      <c r="Q706" s="194">
        <f t="shared" si="82"/>
        <v>100</v>
      </c>
      <c r="R706" s="194">
        <f t="shared" si="82"/>
        <v>100</v>
      </c>
      <c r="S706" s="194">
        <f t="shared" si="82"/>
        <v>100</v>
      </c>
    </row>
    <row r="707" spans="1:19" ht="24.75" customHeight="1">
      <c r="A707" s="95"/>
      <c r="B707" s="94"/>
      <c r="C707" s="93"/>
      <c r="D707" s="105"/>
      <c r="E707" s="100"/>
      <c r="F707" s="100"/>
      <c r="G707" s="85"/>
      <c r="H707" s="10" t="s">
        <v>444</v>
      </c>
      <c r="I707" s="9">
        <v>664</v>
      </c>
      <c r="J707" s="15">
        <v>1</v>
      </c>
      <c r="K707" s="15">
        <v>13</v>
      </c>
      <c r="L707" s="15">
        <v>48</v>
      </c>
      <c r="M707" s="92" t="s">
        <v>343</v>
      </c>
      <c r="N707" s="92" t="s">
        <v>361</v>
      </c>
      <c r="O707" s="92" t="s">
        <v>76</v>
      </c>
      <c r="P707" s="9">
        <v>240</v>
      </c>
      <c r="Q707" s="194">
        <v>100</v>
      </c>
      <c r="R707" s="194">
        <v>100</v>
      </c>
      <c r="S707" s="194">
        <v>100</v>
      </c>
    </row>
    <row r="708" spans="1:19" ht="39.75" customHeight="1">
      <c r="A708" s="95"/>
      <c r="B708" s="94"/>
      <c r="C708" s="93"/>
      <c r="D708" s="105"/>
      <c r="E708" s="100"/>
      <c r="F708" s="100"/>
      <c r="G708" s="85"/>
      <c r="H708" s="10" t="s">
        <v>723</v>
      </c>
      <c r="I708" s="9">
        <v>664</v>
      </c>
      <c r="J708" s="15">
        <v>1</v>
      </c>
      <c r="K708" s="15">
        <v>13</v>
      </c>
      <c r="L708" s="15">
        <v>48</v>
      </c>
      <c r="M708" s="92" t="s">
        <v>343</v>
      </c>
      <c r="N708" s="92" t="s">
        <v>362</v>
      </c>
      <c r="O708" s="92" t="s">
        <v>388</v>
      </c>
      <c r="P708" s="9"/>
      <c r="Q708" s="194">
        <f>Q709</f>
        <v>70</v>
      </c>
      <c r="R708" s="194">
        <f>R709</f>
        <v>130</v>
      </c>
      <c r="S708" s="194">
        <f>S709</f>
        <v>130</v>
      </c>
    </row>
    <row r="709" spans="1:19" ht="28.5" customHeight="1">
      <c r="A709" s="95"/>
      <c r="B709" s="94"/>
      <c r="C709" s="93"/>
      <c r="D709" s="105"/>
      <c r="E709" s="100"/>
      <c r="F709" s="100"/>
      <c r="G709" s="85"/>
      <c r="H709" s="10" t="s">
        <v>37</v>
      </c>
      <c r="I709" s="9">
        <v>664</v>
      </c>
      <c r="J709" s="15">
        <v>1</v>
      </c>
      <c r="K709" s="15">
        <v>13</v>
      </c>
      <c r="L709" s="15">
        <v>48</v>
      </c>
      <c r="M709" s="92" t="s">
        <v>343</v>
      </c>
      <c r="N709" s="92" t="s">
        <v>362</v>
      </c>
      <c r="O709" s="92" t="s">
        <v>36</v>
      </c>
      <c r="P709" s="9"/>
      <c r="Q709" s="194">
        <f>SUM(Q710:Q711)</f>
        <v>70</v>
      </c>
      <c r="R709" s="194">
        <f>SUM(R710:R711)</f>
        <v>130</v>
      </c>
      <c r="S709" s="194">
        <f>SUM(S710:S711)</f>
        <v>130</v>
      </c>
    </row>
    <row r="710" spans="1:19" ht="24.75" customHeight="1">
      <c r="A710" s="95"/>
      <c r="B710" s="94"/>
      <c r="C710" s="93"/>
      <c r="D710" s="105"/>
      <c r="E710" s="100"/>
      <c r="F710" s="100"/>
      <c r="G710" s="85"/>
      <c r="H710" s="10" t="s">
        <v>444</v>
      </c>
      <c r="I710" s="9">
        <v>664</v>
      </c>
      <c r="J710" s="15">
        <v>1</v>
      </c>
      <c r="K710" s="15">
        <v>13</v>
      </c>
      <c r="L710" s="15">
        <v>48</v>
      </c>
      <c r="M710" s="92" t="s">
        <v>343</v>
      </c>
      <c r="N710" s="92" t="s">
        <v>362</v>
      </c>
      <c r="O710" s="92" t="s">
        <v>36</v>
      </c>
      <c r="P710" s="9">
        <v>240</v>
      </c>
      <c r="Q710" s="194">
        <f>100-60</f>
        <v>40</v>
      </c>
      <c r="R710" s="194">
        <v>100</v>
      </c>
      <c r="S710" s="194">
        <v>100</v>
      </c>
    </row>
    <row r="711" spans="1:19" ht="24.75" customHeight="1">
      <c r="A711" s="95"/>
      <c r="B711" s="94"/>
      <c r="C711" s="93"/>
      <c r="D711" s="105"/>
      <c r="E711" s="100"/>
      <c r="F711" s="100"/>
      <c r="G711" s="85"/>
      <c r="H711" s="4" t="s">
        <v>445</v>
      </c>
      <c r="I711" s="9">
        <v>664</v>
      </c>
      <c r="J711" s="15">
        <v>1</v>
      </c>
      <c r="K711" s="15">
        <v>13</v>
      </c>
      <c r="L711" s="15">
        <v>48</v>
      </c>
      <c r="M711" s="92" t="s">
        <v>343</v>
      </c>
      <c r="N711" s="92" t="s">
        <v>362</v>
      </c>
      <c r="O711" s="92" t="s">
        <v>36</v>
      </c>
      <c r="P711" s="9">
        <v>850</v>
      </c>
      <c r="Q711" s="194">
        <v>30</v>
      </c>
      <c r="R711" s="194">
        <v>30</v>
      </c>
      <c r="S711" s="194">
        <v>30</v>
      </c>
    </row>
    <row r="712" spans="1:19" ht="24.75" customHeight="1">
      <c r="A712" s="95"/>
      <c r="B712" s="94"/>
      <c r="C712" s="93"/>
      <c r="D712" s="105"/>
      <c r="E712" s="100"/>
      <c r="F712" s="100"/>
      <c r="G712" s="85"/>
      <c r="H712" s="10" t="s">
        <v>724</v>
      </c>
      <c r="I712" s="9">
        <v>664</v>
      </c>
      <c r="J712" s="15">
        <v>1</v>
      </c>
      <c r="K712" s="15">
        <v>13</v>
      </c>
      <c r="L712" s="15">
        <v>48</v>
      </c>
      <c r="M712" s="92" t="s">
        <v>343</v>
      </c>
      <c r="N712" s="92" t="s">
        <v>357</v>
      </c>
      <c r="O712" s="92" t="s">
        <v>388</v>
      </c>
      <c r="P712" s="9"/>
      <c r="Q712" s="194">
        <f>Q713+Q720+Q722+Q725+Q718</f>
        <v>5034</v>
      </c>
      <c r="R712" s="194">
        <f>R713+R720+R722+R725</f>
        <v>4611.1</v>
      </c>
      <c r="S712" s="194">
        <f>S713+S720+S722+S725</f>
        <v>4611.1</v>
      </c>
    </row>
    <row r="713" spans="1:19" ht="24.75" customHeight="1">
      <c r="A713" s="95"/>
      <c r="B713" s="94"/>
      <c r="C713" s="93"/>
      <c r="D713" s="105"/>
      <c r="E713" s="100"/>
      <c r="F713" s="100"/>
      <c r="G713" s="85"/>
      <c r="H713" s="10" t="s">
        <v>98</v>
      </c>
      <c r="I713" s="9">
        <v>664</v>
      </c>
      <c r="J713" s="15">
        <v>1</v>
      </c>
      <c r="K713" s="15">
        <v>13</v>
      </c>
      <c r="L713" s="15">
        <v>48</v>
      </c>
      <c r="M713" s="92" t="s">
        <v>343</v>
      </c>
      <c r="N713" s="92" t="s">
        <v>357</v>
      </c>
      <c r="O713" s="92" t="s">
        <v>394</v>
      </c>
      <c r="P713" s="9"/>
      <c r="Q713" s="194">
        <f>Q714+Q715+Q716+Q717</f>
        <v>3680.8</v>
      </c>
      <c r="R713" s="194">
        <f>R714+R715+R716+R717</f>
        <v>3680.8</v>
      </c>
      <c r="S713" s="194">
        <f>S714+S715+S716+S717</f>
        <v>3680.8</v>
      </c>
    </row>
    <row r="714" spans="1:19" ht="24.75" customHeight="1">
      <c r="A714" s="95"/>
      <c r="B714" s="94"/>
      <c r="C714" s="93"/>
      <c r="D714" s="105"/>
      <c r="E714" s="100"/>
      <c r="F714" s="100"/>
      <c r="G714" s="85"/>
      <c r="H714" s="10" t="s">
        <v>315</v>
      </c>
      <c r="I714" s="9">
        <v>664</v>
      </c>
      <c r="J714" s="15">
        <v>1</v>
      </c>
      <c r="K714" s="15">
        <v>13</v>
      </c>
      <c r="L714" s="15">
        <v>48</v>
      </c>
      <c r="M714" s="92" t="s">
        <v>343</v>
      </c>
      <c r="N714" s="92" t="s">
        <v>357</v>
      </c>
      <c r="O714" s="92" t="s">
        <v>394</v>
      </c>
      <c r="P714" s="9">
        <v>120</v>
      </c>
      <c r="Q714" s="194">
        <v>3082.5</v>
      </c>
      <c r="R714" s="194">
        <v>3082.5</v>
      </c>
      <c r="S714" s="194">
        <v>3082.5</v>
      </c>
    </row>
    <row r="715" spans="1:19" ht="24.75" customHeight="1">
      <c r="A715" s="95"/>
      <c r="B715" s="94"/>
      <c r="C715" s="93"/>
      <c r="D715" s="105"/>
      <c r="E715" s="100"/>
      <c r="F715" s="100"/>
      <c r="G715" s="85"/>
      <c r="H715" s="10" t="s">
        <v>444</v>
      </c>
      <c r="I715" s="9">
        <v>664</v>
      </c>
      <c r="J715" s="15">
        <v>1</v>
      </c>
      <c r="K715" s="15">
        <v>13</v>
      </c>
      <c r="L715" s="15">
        <v>48</v>
      </c>
      <c r="M715" s="92" t="s">
        <v>343</v>
      </c>
      <c r="N715" s="92" t="s">
        <v>357</v>
      </c>
      <c r="O715" s="92" t="s">
        <v>394</v>
      </c>
      <c r="P715" s="9">
        <v>240</v>
      </c>
      <c r="Q715" s="194">
        <v>568.3</v>
      </c>
      <c r="R715" s="194">
        <v>568.3</v>
      </c>
      <c r="S715" s="194">
        <v>568.3</v>
      </c>
    </row>
    <row r="716" spans="1:19" ht="16.5" customHeight="1">
      <c r="A716" s="95"/>
      <c r="B716" s="94"/>
      <c r="C716" s="93"/>
      <c r="D716" s="105"/>
      <c r="E716" s="100"/>
      <c r="F716" s="100"/>
      <c r="G716" s="85"/>
      <c r="H716" s="4" t="s">
        <v>451</v>
      </c>
      <c r="I716" s="9">
        <v>664</v>
      </c>
      <c r="J716" s="15">
        <v>1</v>
      </c>
      <c r="K716" s="15">
        <v>13</v>
      </c>
      <c r="L716" s="15">
        <v>48</v>
      </c>
      <c r="M716" s="92" t="s">
        <v>343</v>
      </c>
      <c r="N716" s="92" t="s">
        <v>357</v>
      </c>
      <c r="O716" s="92" t="s">
        <v>394</v>
      </c>
      <c r="P716" s="9">
        <v>830</v>
      </c>
      <c r="Q716" s="194">
        <v>10</v>
      </c>
      <c r="R716" s="194">
        <v>10</v>
      </c>
      <c r="S716" s="194">
        <v>10</v>
      </c>
    </row>
    <row r="717" spans="1:19" ht="18.75" customHeight="1">
      <c r="A717" s="95"/>
      <c r="B717" s="94"/>
      <c r="C717" s="93"/>
      <c r="D717" s="105"/>
      <c r="E717" s="100"/>
      <c r="F717" s="100"/>
      <c r="G717" s="85"/>
      <c r="H717" s="4" t="s">
        <v>445</v>
      </c>
      <c r="I717" s="9">
        <v>664</v>
      </c>
      <c r="J717" s="15">
        <v>1</v>
      </c>
      <c r="K717" s="15">
        <v>13</v>
      </c>
      <c r="L717" s="15">
        <v>48</v>
      </c>
      <c r="M717" s="92" t="s">
        <v>343</v>
      </c>
      <c r="N717" s="92" t="s">
        <v>357</v>
      </c>
      <c r="O717" s="92" t="s">
        <v>394</v>
      </c>
      <c r="P717" s="9">
        <v>850</v>
      </c>
      <c r="Q717" s="194">
        <v>20</v>
      </c>
      <c r="R717" s="194">
        <v>20</v>
      </c>
      <c r="S717" s="194">
        <v>20</v>
      </c>
    </row>
    <row r="718" spans="1:19" ht="34.5" customHeight="1" hidden="1">
      <c r="A718" s="95"/>
      <c r="B718" s="94"/>
      <c r="C718" s="93"/>
      <c r="D718" s="105"/>
      <c r="E718" s="100"/>
      <c r="F718" s="100"/>
      <c r="G718" s="85"/>
      <c r="H718" s="10" t="s">
        <v>834</v>
      </c>
      <c r="I718" s="9">
        <v>664</v>
      </c>
      <c r="J718" s="15">
        <v>1</v>
      </c>
      <c r="K718" s="15">
        <v>13</v>
      </c>
      <c r="L718" s="15">
        <v>48</v>
      </c>
      <c r="M718" s="92" t="s">
        <v>343</v>
      </c>
      <c r="N718" s="92" t="s">
        <v>357</v>
      </c>
      <c r="O718" s="92" t="s">
        <v>833</v>
      </c>
      <c r="P718" s="9"/>
      <c r="Q718" s="194">
        <f>Q719</f>
        <v>0</v>
      </c>
      <c r="R718" s="194">
        <f>R719</f>
        <v>0</v>
      </c>
      <c r="S718" s="194">
        <f>S719</f>
        <v>0</v>
      </c>
    </row>
    <row r="719" spans="1:19" ht="18.75" customHeight="1" hidden="1">
      <c r="A719" s="95"/>
      <c r="B719" s="94"/>
      <c r="C719" s="93"/>
      <c r="D719" s="105"/>
      <c r="E719" s="100"/>
      <c r="F719" s="100"/>
      <c r="G719" s="85"/>
      <c r="H719" s="10" t="s">
        <v>315</v>
      </c>
      <c r="I719" s="9">
        <v>664</v>
      </c>
      <c r="J719" s="15">
        <v>1</v>
      </c>
      <c r="K719" s="15">
        <v>13</v>
      </c>
      <c r="L719" s="15">
        <v>48</v>
      </c>
      <c r="M719" s="92" t="s">
        <v>343</v>
      </c>
      <c r="N719" s="92" t="s">
        <v>357</v>
      </c>
      <c r="O719" s="92" t="s">
        <v>833</v>
      </c>
      <c r="P719" s="9">
        <v>120</v>
      </c>
      <c r="Q719" s="194">
        <v>0</v>
      </c>
      <c r="R719" s="194">
        <v>0</v>
      </c>
      <c r="S719" s="194">
        <v>0</v>
      </c>
    </row>
    <row r="720" spans="1:19" ht="36" customHeight="1">
      <c r="A720" s="95"/>
      <c r="B720" s="94"/>
      <c r="C720" s="93"/>
      <c r="D720" s="105"/>
      <c r="E720" s="100"/>
      <c r="F720" s="100"/>
      <c r="G720" s="85"/>
      <c r="H720" s="10" t="s">
        <v>569</v>
      </c>
      <c r="I720" s="9">
        <v>664</v>
      </c>
      <c r="J720" s="15">
        <v>1</v>
      </c>
      <c r="K720" s="15">
        <v>13</v>
      </c>
      <c r="L720" s="15">
        <v>48</v>
      </c>
      <c r="M720" s="92" t="s">
        <v>343</v>
      </c>
      <c r="N720" s="92" t="s">
        <v>357</v>
      </c>
      <c r="O720" s="92" t="s">
        <v>568</v>
      </c>
      <c r="P720" s="9"/>
      <c r="Q720" s="194">
        <f>Q721</f>
        <v>930.3</v>
      </c>
      <c r="R720" s="194">
        <f>R721</f>
        <v>930.3</v>
      </c>
      <c r="S720" s="194">
        <f>S721</f>
        <v>930.3</v>
      </c>
    </row>
    <row r="721" spans="1:19" ht="24.75" customHeight="1">
      <c r="A721" s="95"/>
      <c r="B721" s="94"/>
      <c r="C721" s="93"/>
      <c r="D721" s="105"/>
      <c r="E721" s="100"/>
      <c r="F721" s="100"/>
      <c r="G721" s="85"/>
      <c r="H721" s="10" t="s">
        <v>315</v>
      </c>
      <c r="I721" s="9">
        <v>664</v>
      </c>
      <c r="J721" s="15">
        <v>1</v>
      </c>
      <c r="K721" s="15">
        <v>13</v>
      </c>
      <c r="L721" s="15">
        <v>48</v>
      </c>
      <c r="M721" s="92" t="s">
        <v>343</v>
      </c>
      <c r="N721" s="92" t="s">
        <v>357</v>
      </c>
      <c r="O721" s="92" t="s">
        <v>568</v>
      </c>
      <c r="P721" s="9">
        <v>120</v>
      </c>
      <c r="Q721" s="194">
        <v>930.3</v>
      </c>
      <c r="R721" s="194">
        <v>930.3</v>
      </c>
      <c r="S721" s="194">
        <v>930.3</v>
      </c>
    </row>
    <row r="722" spans="1:19" ht="51.75" customHeight="1">
      <c r="A722" s="95"/>
      <c r="B722" s="94"/>
      <c r="C722" s="93"/>
      <c r="D722" s="105"/>
      <c r="E722" s="100"/>
      <c r="F722" s="100"/>
      <c r="G722" s="85"/>
      <c r="H722" s="10" t="s">
        <v>725</v>
      </c>
      <c r="I722" s="9">
        <v>664</v>
      </c>
      <c r="J722" s="15">
        <v>1</v>
      </c>
      <c r="K722" s="15">
        <v>13</v>
      </c>
      <c r="L722" s="15">
        <v>48</v>
      </c>
      <c r="M722" s="92" t="s">
        <v>343</v>
      </c>
      <c r="N722" s="92" t="s">
        <v>357</v>
      </c>
      <c r="O722" s="92" t="s">
        <v>463</v>
      </c>
      <c r="P722" s="9"/>
      <c r="Q722" s="194">
        <f>Q723+Q724</f>
        <v>401.49999999999994</v>
      </c>
      <c r="R722" s="194">
        <f>R723+R724</f>
        <v>0</v>
      </c>
      <c r="S722" s="194">
        <f>S723+S724</f>
        <v>0</v>
      </c>
    </row>
    <row r="723" spans="1:19" ht="24.75" customHeight="1">
      <c r="A723" s="95"/>
      <c r="B723" s="94"/>
      <c r="C723" s="93"/>
      <c r="D723" s="105"/>
      <c r="E723" s="100"/>
      <c r="F723" s="100"/>
      <c r="G723" s="85"/>
      <c r="H723" s="10" t="s">
        <v>315</v>
      </c>
      <c r="I723" s="9">
        <v>664</v>
      </c>
      <c r="J723" s="15">
        <v>1</v>
      </c>
      <c r="K723" s="15">
        <v>13</v>
      </c>
      <c r="L723" s="15">
        <v>48</v>
      </c>
      <c r="M723" s="92" t="s">
        <v>343</v>
      </c>
      <c r="N723" s="92" t="s">
        <v>357</v>
      </c>
      <c r="O723" s="92" t="s">
        <v>463</v>
      </c>
      <c r="P723" s="9">
        <v>120</v>
      </c>
      <c r="Q723" s="194">
        <f>369.2+43.9-20.1</f>
        <v>392.99999999999994</v>
      </c>
      <c r="R723" s="194">
        <v>0</v>
      </c>
      <c r="S723" s="194">
        <v>0</v>
      </c>
    </row>
    <row r="724" spans="1:19" ht="24.75" customHeight="1">
      <c r="A724" s="95"/>
      <c r="B724" s="94"/>
      <c r="C724" s="93"/>
      <c r="D724" s="105"/>
      <c r="E724" s="100"/>
      <c r="F724" s="100"/>
      <c r="G724" s="85"/>
      <c r="H724" s="10" t="s">
        <v>444</v>
      </c>
      <c r="I724" s="9">
        <v>664</v>
      </c>
      <c r="J724" s="15">
        <v>1</v>
      </c>
      <c r="K724" s="15">
        <v>13</v>
      </c>
      <c r="L724" s="15">
        <v>48</v>
      </c>
      <c r="M724" s="92" t="s">
        <v>343</v>
      </c>
      <c r="N724" s="92" t="s">
        <v>357</v>
      </c>
      <c r="O724" s="92" t="s">
        <v>463</v>
      </c>
      <c r="P724" s="9">
        <v>240</v>
      </c>
      <c r="Q724" s="194">
        <v>8.5</v>
      </c>
      <c r="R724" s="194">
        <v>0</v>
      </c>
      <c r="S724" s="194">
        <v>0</v>
      </c>
    </row>
    <row r="725" spans="1:19" ht="24.75" customHeight="1">
      <c r="A725" s="95"/>
      <c r="B725" s="94"/>
      <c r="C725" s="93"/>
      <c r="D725" s="105"/>
      <c r="E725" s="100"/>
      <c r="F725" s="100"/>
      <c r="G725" s="85"/>
      <c r="H725" s="10" t="s">
        <v>726</v>
      </c>
      <c r="I725" s="9">
        <v>664</v>
      </c>
      <c r="J725" s="15">
        <v>1</v>
      </c>
      <c r="K725" s="15">
        <v>13</v>
      </c>
      <c r="L725" s="15">
        <v>48</v>
      </c>
      <c r="M725" s="92" t="s">
        <v>343</v>
      </c>
      <c r="N725" s="92" t="s">
        <v>357</v>
      </c>
      <c r="O725" s="92" t="s">
        <v>464</v>
      </c>
      <c r="P725" s="9"/>
      <c r="Q725" s="194">
        <f>Q726+Q727</f>
        <v>21.39999999999999</v>
      </c>
      <c r="R725" s="194">
        <f>R726+R727</f>
        <v>0</v>
      </c>
      <c r="S725" s="194">
        <f>S726+S727</f>
        <v>0</v>
      </c>
    </row>
    <row r="726" spans="1:19" ht="24.75" customHeight="1">
      <c r="A726" s="95"/>
      <c r="B726" s="94"/>
      <c r="C726" s="93"/>
      <c r="D726" s="105"/>
      <c r="E726" s="100"/>
      <c r="F726" s="100"/>
      <c r="G726" s="85"/>
      <c r="H726" s="10" t="s">
        <v>315</v>
      </c>
      <c r="I726" s="9">
        <v>664</v>
      </c>
      <c r="J726" s="15">
        <v>1</v>
      </c>
      <c r="K726" s="15">
        <v>13</v>
      </c>
      <c r="L726" s="15">
        <v>48</v>
      </c>
      <c r="M726" s="92" t="s">
        <v>343</v>
      </c>
      <c r="N726" s="92" t="s">
        <v>357</v>
      </c>
      <c r="O726" s="92" t="s">
        <v>464</v>
      </c>
      <c r="P726" s="9">
        <v>120</v>
      </c>
      <c r="Q726" s="194">
        <f>70.1-48.7</f>
        <v>21.39999999999999</v>
      </c>
      <c r="R726" s="194">
        <v>0</v>
      </c>
      <c r="S726" s="194">
        <v>0</v>
      </c>
    </row>
    <row r="727" spans="1:19" ht="24.75" customHeight="1" hidden="1">
      <c r="A727" s="95"/>
      <c r="B727" s="94"/>
      <c r="C727" s="93"/>
      <c r="D727" s="105"/>
      <c r="E727" s="100"/>
      <c r="F727" s="100"/>
      <c r="G727" s="85"/>
      <c r="H727" s="10" t="s">
        <v>444</v>
      </c>
      <c r="I727" s="9">
        <v>664</v>
      </c>
      <c r="J727" s="15">
        <v>1</v>
      </c>
      <c r="K727" s="15">
        <v>13</v>
      </c>
      <c r="L727" s="15">
        <v>48</v>
      </c>
      <c r="M727" s="92" t="s">
        <v>343</v>
      </c>
      <c r="N727" s="92" t="s">
        <v>357</v>
      </c>
      <c r="O727" s="92" t="s">
        <v>464</v>
      </c>
      <c r="P727" s="9">
        <v>240</v>
      </c>
      <c r="Q727" s="194">
        <v>0</v>
      </c>
      <c r="R727" s="194">
        <v>0</v>
      </c>
      <c r="S727" s="194">
        <v>0</v>
      </c>
    </row>
    <row r="728" spans="1:19" ht="51.75" customHeight="1">
      <c r="A728" s="95"/>
      <c r="B728" s="94"/>
      <c r="C728" s="93"/>
      <c r="D728" s="105"/>
      <c r="E728" s="100"/>
      <c r="F728" s="100"/>
      <c r="G728" s="85"/>
      <c r="H728" s="10" t="s">
        <v>717</v>
      </c>
      <c r="I728" s="9">
        <v>664</v>
      </c>
      <c r="J728" s="15">
        <v>1</v>
      </c>
      <c r="K728" s="15">
        <v>13</v>
      </c>
      <c r="L728" s="91" t="s">
        <v>716</v>
      </c>
      <c r="M728" s="92" t="s">
        <v>343</v>
      </c>
      <c r="N728" s="92" t="s">
        <v>715</v>
      </c>
      <c r="O728" s="92" t="s">
        <v>388</v>
      </c>
      <c r="P728" s="9"/>
      <c r="Q728" s="194">
        <f aca="true" t="shared" si="83" ref="Q728:S729">Q729</f>
        <v>50.3</v>
      </c>
      <c r="R728" s="194">
        <f t="shared" si="83"/>
        <v>50.3</v>
      </c>
      <c r="S728" s="194">
        <f t="shared" si="83"/>
        <v>50.3</v>
      </c>
    </row>
    <row r="729" spans="1:19" ht="50.25" customHeight="1">
      <c r="A729" s="95"/>
      <c r="B729" s="94"/>
      <c r="C729" s="93"/>
      <c r="D729" s="105"/>
      <c r="E729" s="100"/>
      <c r="F729" s="100"/>
      <c r="G729" s="85"/>
      <c r="H729" s="10" t="s">
        <v>59</v>
      </c>
      <c r="I729" s="9">
        <v>664</v>
      </c>
      <c r="J729" s="15">
        <v>1</v>
      </c>
      <c r="K729" s="15">
        <v>13</v>
      </c>
      <c r="L729" s="15">
        <v>48</v>
      </c>
      <c r="M729" s="92" t="s">
        <v>343</v>
      </c>
      <c r="N729" s="92" t="s">
        <v>715</v>
      </c>
      <c r="O729" s="92" t="s">
        <v>499</v>
      </c>
      <c r="P729" s="9"/>
      <c r="Q729" s="194">
        <f t="shared" si="83"/>
        <v>50.3</v>
      </c>
      <c r="R729" s="194">
        <f t="shared" si="83"/>
        <v>50.3</v>
      </c>
      <c r="S729" s="194">
        <f t="shared" si="83"/>
        <v>50.3</v>
      </c>
    </row>
    <row r="730" spans="1:19" ht="24.75" customHeight="1">
      <c r="A730" s="95"/>
      <c r="B730" s="94"/>
      <c r="C730" s="93"/>
      <c r="D730" s="105"/>
      <c r="E730" s="100"/>
      <c r="F730" s="100"/>
      <c r="G730" s="85"/>
      <c r="H730" s="10" t="s">
        <v>444</v>
      </c>
      <c r="I730" s="9">
        <v>664</v>
      </c>
      <c r="J730" s="15">
        <v>1</v>
      </c>
      <c r="K730" s="15">
        <v>13</v>
      </c>
      <c r="L730" s="15">
        <v>48</v>
      </c>
      <c r="M730" s="92" t="s">
        <v>343</v>
      </c>
      <c r="N730" s="92" t="s">
        <v>715</v>
      </c>
      <c r="O730" s="92" t="s">
        <v>499</v>
      </c>
      <c r="P730" s="9">
        <v>240</v>
      </c>
      <c r="Q730" s="194">
        <v>50.3</v>
      </c>
      <c r="R730" s="194">
        <v>50.3</v>
      </c>
      <c r="S730" s="194">
        <v>50.3</v>
      </c>
    </row>
    <row r="731" spans="1:19" s="170" customFormat="1" ht="18" customHeight="1">
      <c r="A731" s="135"/>
      <c r="B731" s="136"/>
      <c r="C731" s="135"/>
      <c r="D731" s="128"/>
      <c r="E731" s="128"/>
      <c r="F731" s="128"/>
      <c r="G731" s="129"/>
      <c r="H731" s="142" t="s">
        <v>313</v>
      </c>
      <c r="I731" s="131">
        <v>664</v>
      </c>
      <c r="J731" s="132">
        <v>4</v>
      </c>
      <c r="K731" s="132" t="s">
        <v>389</v>
      </c>
      <c r="L731" s="133"/>
      <c r="M731" s="134"/>
      <c r="N731" s="134"/>
      <c r="O731" s="134"/>
      <c r="P731" s="216"/>
      <c r="Q731" s="198">
        <f>Q732</f>
        <v>0</v>
      </c>
      <c r="R731" s="198">
        <f aca="true" t="shared" si="84" ref="R731:S735">R732</f>
        <v>200</v>
      </c>
      <c r="S731" s="198">
        <f t="shared" si="84"/>
        <v>200</v>
      </c>
    </row>
    <row r="732" spans="1:19" s="170" customFormat="1" ht="19.5" customHeight="1">
      <c r="A732" s="135"/>
      <c r="B732" s="136"/>
      <c r="C732" s="135"/>
      <c r="D732" s="128"/>
      <c r="E732" s="128"/>
      <c r="F732" s="128"/>
      <c r="G732" s="129"/>
      <c r="H732" s="142" t="s">
        <v>94</v>
      </c>
      <c r="I732" s="131">
        <v>664</v>
      </c>
      <c r="J732" s="132">
        <v>4</v>
      </c>
      <c r="K732" s="132">
        <v>9</v>
      </c>
      <c r="L732" s="133"/>
      <c r="M732" s="134"/>
      <c r="N732" s="134"/>
      <c r="O732" s="134"/>
      <c r="P732" s="216"/>
      <c r="Q732" s="198">
        <f>Q733</f>
        <v>0</v>
      </c>
      <c r="R732" s="198">
        <f t="shared" si="84"/>
        <v>200</v>
      </c>
      <c r="S732" s="198">
        <f t="shared" si="84"/>
        <v>200</v>
      </c>
    </row>
    <row r="733" spans="1:19" ht="36.75" customHeight="1">
      <c r="A733" s="95"/>
      <c r="B733" s="94"/>
      <c r="C733" s="93"/>
      <c r="D733" s="90"/>
      <c r="E733" s="90"/>
      <c r="F733" s="90"/>
      <c r="G733" s="85"/>
      <c r="H733" s="4" t="s">
        <v>503</v>
      </c>
      <c r="I733" s="9">
        <v>664</v>
      </c>
      <c r="J733" s="15">
        <v>4</v>
      </c>
      <c r="K733" s="15">
        <v>9</v>
      </c>
      <c r="L733" s="91" t="s">
        <v>502</v>
      </c>
      <c r="M733" s="92" t="s">
        <v>343</v>
      </c>
      <c r="N733" s="92" t="s">
        <v>353</v>
      </c>
      <c r="O733" s="92" t="s">
        <v>388</v>
      </c>
      <c r="P733" s="22"/>
      <c r="Q733" s="199">
        <f>Q734</f>
        <v>0</v>
      </c>
      <c r="R733" s="199">
        <f t="shared" si="84"/>
        <v>200</v>
      </c>
      <c r="S733" s="199">
        <f t="shared" si="84"/>
        <v>200</v>
      </c>
    </row>
    <row r="734" spans="1:19" ht="24" customHeight="1">
      <c r="A734" s="95"/>
      <c r="B734" s="94"/>
      <c r="C734" s="93"/>
      <c r="D734" s="90"/>
      <c r="E734" s="90"/>
      <c r="F734" s="90"/>
      <c r="G734" s="85"/>
      <c r="H734" s="4" t="s">
        <v>496</v>
      </c>
      <c r="I734" s="9">
        <v>664</v>
      </c>
      <c r="J734" s="15">
        <v>4</v>
      </c>
      <c r="K734" s="15">
        <v>9</v>
      </c>
      <c r="L734" s="91" t="s">
        <v>502</v>
      </c>
      <c r="M734" s="92" t="s">
        <v>343</v>
      </c>
      <c r="N734" s="92" t="s">
        <v>361</v>
      </c>
      <c r="O734" s="92" t="s">
        <v>388</v>
      </c>
      <c r="P734" s="22"/>
      <c r="Q734" s="199">
        <f>Q735</f>
        <v>0</v>
      </c>
      <c r="R734" s="199">
        <f t="shared" si="84"/>
        <v>200</v>
      </c>
      <c r="S734" s="199">
        <f t="shared" si="84"/>
        <v>200</v>
      </c>
    </row>
    <row r="735" spans="1:19" ht="23.25" customHeight="1">
      <c r="A735" s="95"/>
      <c r="B735" s="94"/>
      <c r="C735" s="93"/>
      <c r="D735" s="90"/>
      <c r="E735" s="90"/>
      <c r="F735" s="90"/>
      <c r="G735" s="85"/>
      <c r="H735" s="4" t="s">
        <v>497</v>
      </c>
      <c r="I735" s="9">
        <v>664</v>
      </c>
      <c r="J735" s="15">
        <v>4</v>
      </c>
      <c r="K735" s="15">
        <v>9</v>
      </c>
      <c r="L735" s="91" t="s">
        <v>502</v>
      </c>
      <c r="M735" s="92" t="s">
        <v>343</v>
      </c>
      <c r="N735" s="92" t="s">
        <v>361</v>
      </c>
      <c r="O735" s="92" t="s">
        <v>483</v>
      </c>
      <c r="P735" s="22"/>
      <c r="Q735" s="199">
        <f>Q736</f>
        <v>0</v>
      </c>
      <c r="R735" s="199">
        <f t="shared" si="84"/>
        <v>200</v>
      </c>
      <c r="S735" s="199">
        <f t="shared" si="84"/>
        <v>200</v>
      </c>
    </row>
    <row r="736" spans="1:19" ht="20.25" customHeight="1">
      <c r="A736" s="95"/>
      <c r="B736" s="94"/>
      <c r="C736" s="93"/>
      <c r="D736" s="90"/>
      <c r="E736" s="90"/>
      <c r="F736" s="90"/>
      <c r="G736" s="85"/>
      <c r="H736" s="4" t="s">
        <v>492</v>
      </c>
      <c r="I736" s="9">
        <v>664</v>
      </c>
      <c r="J736" s="15">
        <v>4</v>
      </c>
      <c r="K736" s="15">
        <v>9</v>
      </c>
      <c r="L736" s="91" t="s">
        <v>357</v>
      </c>
      <c r="M736" s="92" t="s">
        <v>343</v>
      </c>
      <c r="N736" s="92" t="s">
        <v>361</v>
      </c>
      <c r="O736" s="92" t="s">
        <v>483</v>
      </c>
      <c r="P736" s="22">
        <v>240</v>
      </c>
      <c r="Q736" s="199">
        <v>0</v>
      </c>
      <c r="R736" s="199">
        <v>200</v>
      </c>
      <c r="S736" s="199">
        <v>200</v>
      </c>
    </row>
    <row r="737" spans="1:19" s="170" customFormat="1" ht="20.25" customHeight="1">
      <c r="A737" s="135"/>
      <c r="B737" s="136"/>
      <c r="C737" s="135"/>
      <c r="D737" s="206"/>
      <c r="E737" s="158"/>
      <c r="F737" s="158"/>
      <c r="G737" s="129"/>
      <c r="H737" s="130" t="s">
        <v>323</v>
      </c>
      <c r="I737" s="131">
        <v>664</v>
      </c>
      <c r="J737" s="132">
        <v>10</v>
      </c>
      <c r="K737" s="132" t="s">
        <v>389</v>
      </c>
      <c r="L737" s="133"/>
      <c r="M737" s="134"/>
      <c r="N737" s="134"/>
      <c r="O737" s="134"/>
      <c r="P737" s="216"/>
      <c r="Q737" s="198">
        <f>Q738</f>
        <v>3351</v>
      </c>
      <c r="R737" s="198">
        <f aca="true" t="shared" si="85" ref="R737:S741">R738</f>
        <v>3351</v>
      </c>
      <c r="S737" s="198">
        <f t="shared" si="85"/>
        <v>3351</v>
      </c>
    </row>
    <row r="738" spans="1:19" s="170" customFormat="1" ht="20.25" customHeight="1">
      <c r="A738" s="135"/>
      <c r="B738" s="136"/>
      <c r="C738" s="135"/>
      <c r="D738" s="206"/>
      <c r="E738" s="158"/>
      <c r="F738" s="158"/>
      <c r="G738" s="129"/>
      <c r="H738" s="130" t="s">
        <v>322</v>
      </c>
      <c r="I738" s="131">
        <v>664</v>
      </c>
      <c r="J738" s="132">
        <v>10</v>
      </c>
      <c r="K738" s="132">
        <v>3</v>
      </c>
      <c r="L738" s="133"/>
      <c r="M738" s="134"/>
      <c r="N738" s="134"/>
      <c r="O738" s="134"/>
      <c r="P738" s="216"/>
      <c r="Q738" s="198">
        <f>Q739</f>
        <v>3351</v>
      </c>
      <c r="R738" s="198">
        <f t="shared" si="85"/>
        <v>3351</v>
      </c>
      <c r="S738" s="198">
        <f t="shared" si="85"/>
        <v>3351</v>
      </c>
    </row>
    <row r="739" spans="1:19" ht="37.5" customHeight="1">
      <c r="A739" s="93"/>
      <c r="B739" s="94"/>
      <c r="C739" s="93"/>
      <c r="D739" s="107"/>
      <c r="E739" s="110"/>
      <c r="F739" s="110"/>
      <c r="G739" s="85"/>
      <c r="H739" s="10" t="s">
        <v>889</v>
      </c>
      <c r="I739" s="9">
        <v>664</v>
      </c>
      <c r="J739" s="15">
        <v>10</v>
      </c>
      <c r="K739" s="15">
        <v>3</v>
      </c>
      <c r="L739" s="91" t="s">
        <v>716</v>
      </c>
      <c r="M739" s="92" t="s">
        <v>343</v>
      </c>
      <c r="N739" s="92" t="s">
        <v>353</v>
      </c>
      <c r="O739" s="92" t="s">
        <v>388</v>
      </c>
      <c r="P739" s="22"/>
      <c r="Q739" s="199">
        <f>Q740</f>
        <v>3351</v>
      </c>
      <c r="R739" s="199">
        <f t="shared" si="85"/>
        <v>3351</v>
      </c>
      <c r="S739" s="199">
        <f t="shared" si="85"/>
        <v>3351</v>
      </c>
    </row>
    <row r="740" spans="1:19" ht="50.25" customHeight="1">
      <c r="A740" s="93"/>
      <c r="B740" s="94"/>
      <c r="C740" s="93"/>
      <c r="D740" s="107"/>
      <c r="E740" s="110"/>
      <c r="F740" s="110"/>
      <c r="G740" s="85"/>
      <c r="H740" s="10" t="s">
        <v>717</v>
      </c>
      <c r="I740" s="9">
        <v>664</v>
      </c>
      <c r="J740" s="15">
        <v>10</v>
      </c>
      <c r="K740" s="15">
        <v>3</v>
      </c>
      <c r="L740" s="91" t="s">
        <v>716</v>
      </c>
      <c r="M740" s="92" t="s">
        <v>343</v>
      </c>
      <c r="N740" s="92" t="s">
        <v>719</v>
      </c>
      <c r="O740" s="92" t="s">
        <v>388</v>
      </c>
      <c r="P740" s="22"/>
      <c r="Q740" s="199">
        <f>Q741</f>
        <v>3351</v>
      </c>
      <c r="R740" s="199">
        <f t="shared" si="85"/>
        <v>3351</v>
      </c>
      <c r="S740" s="199">
        <f t="shared" si="85"/>
        <v>3351</v>
      </c>
    </row>
    <row r="741" spans="1:19" ht="51" customHeight="1">
      <c r="A741" s="95"/>
      <c r="B741" s="94"/>
      <c r="C741" s="99"/>
      <c r="D741" s="97"/>
      <c r="E741" s="109"/>
      <c r="F741" s="109"/>
      <c r="G741" s="85"/>
      <c r="H741" s="10" t="s">
        <v>59</v>
      </c>
      <c r="I741" s="9">
        <v>664</v>
      </c>
      <c r="J741" s="15">
        <v>10</v>
      </c>
      <c r="K741" s="15">
        <v>3</v>
      </c>
      <c r="L741" s="91" t="s">
        <v>716</v>
      </c>
      <c r="M741" s="92" t="s">
        <v>343</v>
      </c>
      <c r="N741" s="92" t="s">
        <v>715</v>
      </c>
      <c r="O741" s="92" t="s">
        <v>499</v>
      </c>
      <c r="P741" s="9"/>
      <c r="Q741" s="194">
        <f>Q742</f>
        <v>3351</v>
      </c>
      <c r="R741" s="194">
        <f t="shared" si="85"/>
        <v>3351</v>
      </c>
      <c r="S741" s="194">
        <f t="shared" si="85"/>
        <v>3351</v>
      </c>
    </row>
    <row r="742" spans="1:19" ht="27" customHeight="1">
      <c r="A742" s="95"/>
      <c r="B742" s="94"/>
      <c r="C742" s="99"/>
      <c r="D742" s="97"/>
      <c r="E742" s="109"/>
      <c r="F742" s="109"/>
      <c r="G742" s="85"/>
      <c r="H742" s="10" t="s">
        <v>449</v>
      </c>
      <c r="I742" s="9">
        <v>664</v>
      </c>
      <c r="J742" s="15">
        <v>10</v>
      </c>
      <c r="K742" s="15">
        <v>3</v>
      </c>
      <c r="L742" s="91" t="s">
        <v>716</v>
      </c>
      <c r="M742" s="92" t="s">
        <v>343</v>
      </c>
      <c r="N742" s="92" t="s">
        <v>715</v>
      </c>
      <c r="O742" s="92" t="s">
        <v>499</v>
      </c>
      <c r="P742" s="9">
        <v>320</v>
      </c>
      <c r="Q742" s="199">
        <v>3351</v>
      </c>
      <c r="R742" s="199">
        <v>3351</v>
      </c>
      <c r="S742" s="199">
        <v>3351</v>
      </c>
    </row>
    <row r="743" spans="1:19" ht="27" customHeight="1">
      <c r="A743" s="95"/>
      <c r="B743" s="94"/>
      <c r="C743" s="93"/>
      <c r="D743" s="97"/>
      <c r="E743" s="100"/>
      <c r="F743" s="100"/>
      <c r="G743" s="85"/>
      <c r="H743" s="393" t="s">
        <v>906</v>
      </c>
      <c r="I743" s="131">
        <v>665</v>
      </c>
      <c r="J743" s="132"/>
      <c r="K743" s="132"/>
      <c r="L743" s="133"/>
      <c r="M743" s="134"/>
      <c r="N743" s="134"/>
      <c r="O743" s="134"/>
      <c r="P743" s="131"/>
      <c r="Q743" s="198">
        <f aca="true" t="shared" si="86" ref="Q743:S744">Q744</f>
        <v>1432.7</v>
      </c>
      <c r="R743" s="198">
        <f t="shared" si="86"/>
        <v>1049.5</v>
      </c>
      <c r="S743" s="198">
        <f t="shared" si="86"/>
        <v>1049.5</v>
      </c>
    </row>
    <row r="744" spans="1:19" ht="27" customHeight="1">
      <c r="A744" s="95"/>
      <c r="B744" s="94"/>
      <c r="C744" s="93"/>
      <c r="D744" s="97"/>
      <c r="E744" s="100"/>
      <c r="F744" s="100"/>
      <c r="G744" s="85"/>
      <c r="H744" s="130" t="s">
        <v>318</v>
      </c>
      <c r="I744" s="131">
        <v>665</v>
      </c>
      <c r="J744" s="132">
        <v>1</v>
      </c>
      <c r="K744" s="132" t="s">
        <v>389</v>
      </c>
      <c r="L744" s="133"/>
      <c r="M744" s="134"/>
      <c r="N744" s="134"/>
      <c r="O744" s="134"/>
      <c r="P744" s="131"/>
      <c r="Q744" s="198">
        <f t="shared" si="86"/>
        <v>1432.7</v>
      </c>
      <c r="R744" s="198">
        <f t="shared" si="86"/>
        <v>1049.5</v>
      </c>
      <c r="S744" s="198">
        <f t="shared" si="86"/>
        <v>1049.5</v>
      </c>
    </row>
    <row r="745" spans="1:19" ht="33.75" customHeight="1">
      <c r="A745" s="95"/>
      <c r="B745" s="94"/>
      <c r="C745" s="93"/>
      <c r="D745" s="97"/>
      <c r="E745" s="100"/>
      <c r="F745" s="100"/>
      <c r="G745" s="85"/>
      <c r="H745" s="130" t="s">
        <v>118</v>
      </c>
      <c r="I745" s="9">
        <v>665</v>
      </c>
      <c r="J745" s="15">
        <v>1</v>
      </c>
      <c r="K745" s="15">
        <v>6</v>
      </c>
      <c r="L745" s="91" t="s">
        <v>389</v>
      </c>
      <c r="M745" s="92" t="s">
        <v>389</v>
      </c>
      <c r="N745" s="92" t="s">
        <v>389</v>
      </c>
      <c r="O745" s="92" t="s">
        <v>389</v>
      </c>
      <c r="P745" s="9"/>
      <c r="Q745" s="199">
        <f>Q746+Q750+Q752</f>
        <v>1432.7</v>
      </c>
      <c r="R745" s="199">
        <f>R746+R750</f>
        <v>1049.5</v>
      </c>
      <c r="S745" s="199">
        <f>S746+S750</f>
        <v>1049.5</v>
      </c>
    </row>
    <row r="746" spans="1:19" ht="27" customHeight="1">
      <c r="A746" s="95"/>
      <c r="B746" s="94"/>
      <c r="C746" s="93"/>
      <c r="D746" s="97"/>
      <c r="E746" s="100"/>
      <c r="F746" s="100"/>
      <c r="G746" s="85"/>
      <c r="H746" s="10" t="s">
        <v>60</v>
      </c>
      <c r="I746" s="9">
        <v>665</v>
      </c>
      <c r="J746" s="15">
        <v>1</v>
      </c>
      <c r="K746" s="15">
        <v>6</v>
      </c>
      <c r="L746" s="91" t="s">
        <v>350</v>
      </c>
      <c r="M746" s="92" t="s">
        <v>343</v>
      </c>
      <c r="N746" s="92" t="s">
        <v>353</v>
      </c>
      <c r="O746" s="92" t="s">
        <v>388</v>
      </c>
      <c r="P746" s="9"/>
      <c r="Q746" s="199">
        <f>Q747</f>
        <v>916.1</v>
      </c>
      <c r="R746" s="199">
        <f>R747</f>
        <v>754.6</v>
      </c>
      <c r="S746" s="199">
        <f>S747</f>
        <v>754.6</v>
      </c>
    </row>
    <row r="747" spans="1:19" ht="27" customHeight="1">
      <c r="A747" s="95"/>
      <c r="B747" s="94"/>
      <c r="C747" s="93"/>
      <c r="D747" s="97"/>
      <c r="E747" s="100"/>
      <c r="F747" s="100"/>
      <c r="G747" s="85"/>
      <c r="H747" s="10" t="s">
        <v>98</v>
      </c>
      <c r="I747" s="9">
        <v>665</v>
      </c>
      <c r="J747" s="15">
        <v>1</v>
      </c>
      <c r="K747" s="15">
        <v>6</v>
      </c>
      <c r="L747" s="91" t="s">
        <v>350</v>
      </c>
      <c r="M747" s="92" t="s">
        <v>343</v>
      </c>
      <c r="N747" s="92" t="s">
        <v>353</v>
      </c>
      <c r="O747" s="92" t="s">
        <v>394</v>
      </c>
      <c r="P747" s="9"/>
      <c r="Q747" s="199">
        <f>Q748+Q749</f>
        <v>916.1</v>
      </c>
      <c r="R747" s="199">
        <f>R748+R749</f>
        <v>754.6</v>
      </c>
      <c r="S747" s="199">
        <f>S748+S749</f>
        <v>754.6</v>
      </c>
    </row>
    <row r="748" spans="1:19" ht="27" customHeight="1">
      <c r="A748" s="95"/>
      <c r="B748" s="94"/>
      <c r="C748" s="93"/>
      <c r="D748" s="97"/>
      <c r="E748" s="100"/>
      <c r="F748" s="100"/>
      <c r="G748" s="85"/>
      <c r="H748" s="10" t="s">
        <v>315</v>
      </c>
      <c r="I748" s="9">
        <v>665</v>
      </c>
      <c r="J748" s="15">
        <v>1</v>
      </c>
      <c r="K748" s="15">
        <v>6</v>
      </c>
      <c r="L748" s="91" t="s">
        <v>350</v>
      </c>
      <c r="M748" s="92" t="s">
        <v>343</v>
      </c>
      <c r="N748" s="92" t="s">
        <v>353</v>
      </c>
      <c r="O748" s="92" t="s">
        <v>394</v>
      </c>
      <c r="P748" s="9">
        <v>120</v>
      </c>
      <c r="Q748" s="199">
        <f>691.1+161.5</f>
        <v>852.6</v>
      </c>
      <c r="R748" s="199">
        <v>691.1</v>
      </c>
      <c r="S748" s="199">
        <v>691.1</v>
      </c>
    </row>
    <row r="749" spans="1:19" ht="27" customHeight="1">
      <c r="A749" s="95"/>
      <c r="B749" s="94"/>
      <c r="C749" s="93"/>
      <c r="D749" s="97"/>
      <c r="E749" s="100"/>
      <c r="F749" s="100"/>
      <c r="G749" s="85"/>
      <c r="H749" s="4" t="s">
        <v>444</v>
      </c>
      <c r="I749" s="9">
        <v>665</v>
      </c>
      <c r="J749" s="15">
        <v>1</v>
      </c>
      <c r="K749" s="15">
        <v>6</v>
      </c>
      <c r="L749" s="91" t="s">
        <v>350</v>
      </c>
      <c r="M749" s="92" t="s">
        <v>343</v>
      </c>
      <c r="N749" s="92" t="s">
        <v>353</v>
      </c>
      <c r="O749" s="92" t="s">
        <v>394</v>
      </c>
      <c r="P749" s="9">
        <v>240</v>
      </c>
      <c r="Q749" s="199">
        <v>63.5</v>
      </c>
      <c r="R749" s="199">
        <v>63.5</v>
      </c>
      <c r="S749" s="199">
        <v>63.5</v>
      </c>
    </row>
    <row r="750" spans="1:19" ht="35.25" customHeight="1">
      <c r="A750" s="95"/>
      <c r="B750" s="94"/>
      <c r="C750" s="93"/>
      <c r="D750" s="97"/>
      <c r="E750" s="100"/>
      <c r="F750" s="100"/>
      <c r="G750" s="85"/>
      <c r="H750" s="4" t="s">
        <v>569</v>
      </c>
      <c r="I750" s="9">
        <v>665</v>
      </c>
      <c r="J750" s="15">
        <v>1</v>
      </c>
      <c r="K750" s="15">
        <v>6</v>
      </c>
      <c r="L750" s="91" t="s">
        <v>350</v>
      </c>
      <c r="M750" s="92" t="s">
        <v>343</v>
      </c>
      <c r="N750" s="92" t="s">
        <v>353</v>
      </c>
      <c r="O750" s="92" t="s">
        <v>568</v>
      </c>
      <c r="P750" s="9"/>
      <c r="Q750" s="199">
        <f>Q751</f>
        <v>294.9</v>
      </c>
      <c r="R750" s="199">
        <f>R751</f>
        <v>294.9</v>
      </c>
      <c r="S750" s="199">
        <f>S751</f>
        <v>294.9</v>
      </c>
    </row>
    <row r="751" spans="1:19" ht="27" customHeight="1">
      <c r="A751" s="95"/>
      <c r="B751" s="94"/>
      <c r="C751" s="93"/>
      <c r="D751" s="97"/>
      <c r="E751" s="100"/>
      <c r="F751" s="100"/>
      <c r="G751" s="85"/>
      <c r="H751" s="10" t="s">
        <v>315</v>
      </c>
      <c r="I751" s="9">
        <v>665</v>
      </c>
      <c r="J751" s="15">
        <v>1</v>
      </c>
      <c r="K751" s="15">
        <v>6</v>
      </c>
      <c r="L751" s="91" t="s">
        <v>350</v>
      </c>
      <c r="M751" s="92" t="s">
        <v>343</v>
      </c>
      <c r="N751" s="92" t="s">
        <v>353</v>
      </c>
      <c r="O751" s="92" t="s">
        <v>568</v>
      </c>
      <c r="P751" s="9">
        <v>120</v>
      </c>
      <c r="Q751" s="199">
        <v>294.9</v>
      </c>
      <c r="R751" s="199">
        <v>294.9</v>
      </c>
      <c r="S751" s="199">
        <v>294.9</v>
      </c>
    </row>
    <row r="752" spans="1:19" ht="27" customHeight="1">
      <c r="A752" s="95"/>
      <c r="B752" s="94"/>
      <c r="C752" s="93"/>
      <c r="D752" s="97"/>
      <c r="E752" s="100"/>
      <c r="F752" s="100"/>
      <c r="G752" s="85"/>
      <c r="H752" s="10" t="s">
        <v>908</v>
      </c>
      <c r="I752" s="9">
        <v>665</v>
      </c>
      <c r="J752" s="15">
        <v>1</v>
      </c>
      <c r="K752" s="15">
        <v>6</v>
      </c>
      <c r="L752" s="91" t="s">
        <v>350</v>
      </c>
      <c r="M752" s="92" t="s">
        <v>343</v>
      </c>
      <c r="N752" s="92" t="s">
        <v>353</v>
      </c>
      <c r="O752" s="92" t="s">
        <v>4</v>
      </c>
      <c r="P752" s="9"/>
      <c r="Q752" s="199">
        <f>Q753+Q754</f>
        <v>221.7</v>
      </c>
      <c r="R752" s="199">
        <v>0</v>
      </c>
      <c r="S752" s="199">
        <v>0</v>
      </c>
    </row>
    <row r="753" spans="1:19" ht="27" customHeight="1">
      <c r="A753" s="95"/>
      <c r="B753" s="94"/>
      <c r="C753" s="93"/>
      <c r="D753" s="97"/>
      <c r="E753" s="100"/>
      <c r="F753" s="100"/>
      <c r="G753" s="85"/>
      <c r="H753" s="10" t="s">
        <v>315</v>
      </c>
      <c r="I753" s="9">
        <v>665</v>
      </c>
      <c r="J753" s="15">
        <v>1</v>
      </c>
      <c r="K753" s="15">
        <v>6</v>
      </c>
      <c r="L753" s="91" t="s">
        <v>350</v>
      </c>
      <c r="M753" s="92" t="s">
        <v>343</v>
      </c>
      <c r="N753" s="92" t="s">
        <v>353</v>
      </c>
      <c r="O753" s="92" t="s">
        <v>4</v>
      </c>
      <c r="P753" s="9">
        <v>120</v>
      </c>
      <c r="Q753" s="199">
        <v>210.5</v>
      </c>
      <c r="R753" s="199">
        <v>0</v>
      </c>
      <c r="S753" s="199">
        <v>0</v>
      </c>
    </row>
    <row r="754" spans="1:19" ht="27" customHeight="1">
      <c r="A754" s="95"/>
      <c r="B754" s="94"/>
      <c r="C754" s="93"/>
      <c r="D754" s="97"/>
      <c r="E754" s="100"/>
      <c r="F754" s="100"/>
      <c r="G754" s="85"/>
      <c r="H754" s="4" t="s">
        <v>444</v>
      </c>
      <c r="I754" s="9">
        <v>665</v>
      </c>
      <c r="J754" s="15">
        <v>1</v>
      </c>
      <c r="K754" s="15">
        <v>6</v>
      </c>
      <c r="L754" s="91" t="s">
        <v>350</v>
      </c>
      <c r="M754" s="92" t="s">
        <v>343</v>
      </c>
      <c r="N754" s="92" t="s">
        <v>353</v>
      </c>
      <c r="O754" s="92" t="s">
        <v>4</v>
      </c>
      <c r="P754" s="9">
        <v>240</v>
      </c>
      <c r="Q754" s="199">
        <v>11.2</v>
      </c>
      <c r="R754" s="199">
        <v>0</v>
      </c>
      <c r="S754" s="199">
        <v>0</v>
      </c>
    </row>
    <row r="755" spans="1:19" ht="21.75" customHeight="1">
      <c r="A755" s="95"/>
      <c r="B755" s="94"/>
      <c r="C755" s="93"/>
      <c r="D755" s="424">
        <v>20000</v>
      </c>
      <c r="E755" s="425"/>
      <c r="F755" s="425"/>
      <c r="G755" s="85">
        <v>360</v>
      </c>
      <c r="H755" s="120" t="s">
        <v>314</v>
      </c>
      <c r="I755" s="86"/>
      <c r="J755" s="87"/>
      <c r="K755" s="87"/>
      <c r="L755" s="88"/>
      <c r="M755" s="89"/>
      <c r="N755" s="89"/>
      <c r="O755" s="89"/>
      <c r="P755" s="8"/>
      <c r="Q755" s="192">
        <f>Q15+Q418+Q462+Q477+Q542+Q697+Q743</f>
        <v>639449.3999999999</v>
      </c>
      <c r="R755" s="192">
        <f>R15+R418+R462+R477+R542+R697+R743</f>
        <v>731304.9</v>
      </c>
      <c r="S755" s="192">
        <f>S15+S418+S462+S477+S542+S697+S743</f>
        <v>704973.9</v>
      </c>
    </row>
    <row r="756" spans="8:19" ht="18.75">
      <c r="H756" s="297" t="s">
        <v>547</v>
      </c>
      <c r="I756" s="298"/>
      <c r="J756" s="298"/>
      <c r="K756" s="298"/>
      <c r="L756" s="299"/>
      <c r="M756" s="300"/>
      <c r="N756" s="300"/>
      <c r="O756" s="301"/>
      <c r="P756" s="298"/>
      <c r="Q756" s="302" t="s">
        <v>389</v>
      </c>
      <c r="R756" s="303">
        <v>7300</v>
      </c>
      <c r="S756" s="303">
        <v>14700</v>
      </c>
    </row>
    <row r="757" spans="8:19" ht="18.75">
      <c r="H757" s="297" t="s">
        <v>506</v>
      </c>
      <c r="I757" s="298"/>
      <c r="J757" s="298"/>
      <c r="K757" s="298"/>
      <c r="L757" s="299"/>
      <c r="M757" s="300"/>
      <c r="N757" s="300"/>
      <c r="O757" s="301"/>
      <c r="P757" s="298"/>
      <c r="Q757" s="303">
        <f>Q755</f>
        <v>639449.3999999999</v>
      </c>
      <c r="R757" s="303">
        <f>R755+R756</f>
        <v>738604.9</v>
      </c>
      <c r="S757" s="303">
        <f>S755+S756</f>
        <v>719673.9</v>
      </c>
    </row>
    <row r="758" ht="15.75">
      <c r="S758" s="317" t="s">
        <v>310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77:F177"/>
    <mergeCell ref="C47:F47"/>
    <mergeCell ref="D83:F83"/>
    <mergeCell ref="A46:F46"/>
    <mergeCell ref="C17:F17"/>
    <mergeCell ref="D20:F20"/>
    <mergeCell ref="A16:F16"/>
    <mergeCell ref="C286:F286"/>
    <mergeCell ref="D48:F48"/>
    <mergeCell ref="E544:F544"/>
    <mergeCell ref="E61:F61"/>
    <mergeCell ref="C272:F272"/>
    <mergeCell ref="D543:F543"/>
    <mergeCell ref="D330:F330"/>
    <mergeCell ref="E479:F479"/>
    <mergeCell ref="E462:F462"/>
    <mergeCell ref="D390:F390"/>
    <mergeCell ref="D288:F288"/>
    <mergeCell ref="D365:F365"/>
    <mergeCell ref="E303:F303"/>
    <mergeCell ref="E381:F381"/>
    <mergeCell ref="D301:F301"/>
    <mergeCell ref="E354:F354"/>
    <mergeCell ref="E302:F302"/>
    <mergeCell ref="D478:F478"/>
    <mergeCell ref="D356:F356"/>
    <mergeCell ref="A697:F697"/>
    <mergeCell ref="D755:F755"/>
    <mergeCell ref="E691:F691"/>
    <mergeCell ref="E692:F692"/>
    <mergeCell ref="A698:F698"/>
    <mergeCell ref="C699:F699"/>
    <mergeCell ref="D466:F466"/>
    <mergeCell ref="A464:F464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4"/>
  <sheetViews>
    <sheetView zoomScale="80" zoomScaleNormal="80" zoomScalePageLayoutView="0" workbookViewId="0" topLeftCell="A1">
      <selection activeCell="B2" sqref="B2:G2"/>
    </sheetView>
  </sheetViews>
  <sheetFormatPr defaultColWidth="9.140625" defaultRowHeight="15"/>
  <cols>
    <col min="1" max="1" width="55.421875" style="281" customWidth="1"/>
    <col min="2" max="2" width="15.00390625" style="281" customWidth="1"/>
    <col min="3" max="3" width="6.28125" style="347" customWidth="1"/>
    <col min="4" max="4" width="6.140625" style="347" customWidth="1"/>
    <col min="5" max="5" width="5.00390625" style="281" customWidth="1"/>
    <col min="6" max="6" width="11.421875" style="331" customWidth="1"/>
    <col min="7" max="7" width="11.00390625" style="281" customWidth="1"/>
    <col min="8" max="8" width="11.140625" style="281" customWidth="1"/>
    <col min="9" max="16384" width="9.140625" style="281" customWidth="1"/>
  </cols>
  <sheetData>
    <row r="1" spans="2:6" ht="24.75" customHeight="1">
      <c r="B1" s="453" t="s">
        <v>922</v>
      </c>
      <c r="C1" s="453"/>
      <c r="D1" s="453"/>
      <c r="E1" s="453"/>
      <c r="F1" s="453"/>
    </row>
    <row r="2" spans="2:7" ht="22.5" customHeight="1">
      <c r="B2" s="453" t="s">
        <v>244</v>
      </c>
      <c r="C2" s="453"/>
      <c r="D2" s="453"/>
      <c r="E2" s="453"/>
      <c r="F2" s="453"/>
      <c r="G2" s="453"/>
    </row>
    <row r="3" spans="2:6" ht="21" customHeight="1">
      <c r="B3" s="453" t="s">
        <v>666</v>
      </c>
      <c r="C3" s="453"/>
      <c r="D3" s="453"/>
      <c r="E3" s="453"/>
      <c r="F3" s="453"/>
    </row>
    <row r="4" spans="1:7" ht="22.5" customHeight="1">
      <c r="A4" s="322"/>
      <c r="B4" s="454" t="s">
        <v>899</v>
      </c>
      <c r="C4" s="454"/>
      <c r="D4" s="454"/>
      <c r="E4" s="454"/>
      <c r="F4" s="454"/>
      <c r="G4" s="260"/>
    </row>
    <row r="5" spans="1:8" ht="18.75" customHeight="1">
      <c r="A5" s="322"/>
      <c r="B5" s="455" t="s">
        <v>244</v>
      </c>
      <c r="C5" s="455"/>
      <c r="D5" s="455"/>
      <c r="E5" s="455"/>
      <c r="F5" s="455"/>
      <c r="G5" s="455"/>
      <c r="H5" s="455"/>
    </row>
    <row r="6" spans="1:7" ht="19.5" customHeight="1">
      <c r="A6" s="322"/>
      <c r="B6" s="454" t="s">
        <v>849</v>
      </c>
      <c r="C6" s="454"/>
      <c r="D6" s="454"/>
      <c r="E6" s="454"/>
      <c r="F6" s="454"/>
      <c r="G6" s="454"/>
    </row>
    <row r="7" spans="1:7" ht="19.5" customHeight="1">
      <c r="A7" s="322"/>
      <c r="B7" s="454" t="s">
        <v>840</v>
      </c>
      <c r="C7" s="454"/>
      <c r="D7" s="454"/>
      <c r="E7" s="454"/>
      <c r="F7" s="454"/>
      <c r="G7" s="260"/>
    </row>
    <row r="8" spans="1:7" ht="18.75">
      <c r="A8" s="322"/>
      <c r="B8" s="323" t="s">
        <v>900</v>
      </c>
      <c r="C8" s="323"/>
      <c r="D8" s="323"/>
      <c r="E8" s="323"/>
      <c r="F8" s="324"/>
      <c r="G8" s="325"/>
    </row>
    <row r="9" spans="1:7" ht="18.75">
      <c r="A9" s="322"/>
      <c r="B9" s="323"/>
      <c r="C9" s="323"/>
      <c r="D9" s="323"/>
      <c r="E9" s="323"/>
      <c r="F9" s="324"/>
      <c r="G9" s="325"/>
    </row>
    <row r="10" spans="1:7" ht="18.75">
      <c r="A10" s="452" t="s">
        <v>142</v>
      </c>
      <c r="B10" s="452"/>
      <c r="C10" s="452"/>
      <c r="D10" s="452"/>
      <c r="E10" s="452"/>
      <c r="F10" s="452"/>
      <c r="G10" s="327"/>
    </row>
    <row r="11" spans="1:7" ht="18.75">
      <c r="A11" s="452" t="s">
        <v>491</v>
      </c>
      <c r="B11" s="452"/>
      <c r="C11" s="452"/>
      <c r="D11" s="452"/>
      <c r="E11" s="452"/>
      <c r="F11" s="452"/>
      <c r="G11" s="326"/>
    </row>
    <row r="12" spans="1:7" ht="18.75">
      <c r="A12" s="456" t="s">
        <v>850</v>
      </c>
      <c r="B12" s="456"/>
      <c r="C12" s="456"/>
      <c r="D12" s="456"/>
      <c r="E12" s="456"/>
      <c r="F12" s="456"/>
      <c r="G12" s="328"/>
    </row>
    <row r="13" spans="1:6" ht="30.75" customHeight="1">
      <c r="A13" s="329"/>
      <c r="B13" s="329"/>
      <c r="C13" s="330"/>
      <c r="D13" s="330"/>
      <c r="E13" s="329"/>
      <c r="F13" s="331" t="s">
        <v>544</v>
      </c>
    </row>
    <row r="14" spans="1:8" ht="15.75" customHeight="1">
      <c r="A14" s="460" t="s">
        <v>255</v>
      </c>
      <c r="B14" s="460" t="s">
        <v>251</v>
      </c>
      <c r="C14" s="461" t="s">
        <v>254</v>
      </c>
      <c r="D14" s="461" t="s">
        <v>140</v>
      </c>
      <c r="E14" s="460" t="s">
        <v>250</v>
      </c>
      <c r="F14" s="462" t="s">
        <v>249</v>
      </c>
      <c r="G14" s="462"/>
      <c r="H14" s="462"/>
    </row>
    <row r="15" spans="1:8" ht="15.75" customHeight="1">
      <c r="A15" s="460"/>
      <c r="B15" s="460"/>
      <c r="C15" s="461"/>
      <c r="D15" s="461"/>
      <c r="E15" s="460"/>
      <c r="F15" s="334" t="s">
        <v>536</v>
      </c>
      <c r="G15" s="334" t="s">
        <v>410</v>
      </c>
      <c r="H15" s="334" t="s">
        <v>842</v>
      </c>
    </row>
    <row r="16" spans="1:8" ht="15.75">
      <c r="A16" s="332">
        <v>1</v>
      </c>
      <c r="B16" s="332">
        <v>2</v>
      </c>
      <c r="C16" s="333">
        <v>3</v>
      </c>
      <c r="D16" s="333">
        <v>4</v>
      </c>
      <c r="E16" s="332">
        <v>5</v>
      </c>
      <c r="F16" s="333">
        <v>6</v>
      </c>
      <c r="G16" s="334">
        <v>7</v>
      </c>
      <c r="H16" s="334">
        <v>8</v>
      </c>
    </row>
    <row r="17" spans="1:8" s="339" customFormat="1" ht="47.25" hidden="1">
      <c r="A17" s="365" t="s">
        <v>887</v>
      </c>
      <c r="B17" s="385" t="s">
        <v>828</v>
      </c>
      <c r="C17" s="386"/>
      <c r="D17" s="386"/>
      <c r="E17" s="385"/>
      <c r="F17" s="387">
        <f>F18</f>
        <v>0</v>
      </c>
      <c r="G17" s="387">
        <f aca="true" t="shared" si="0" ref="G17:H19">G18</f>
        <v>0</v>
      </c>
      <c r="H17" s="387">
        <f t="shared" si="0"/>
        <v>0</v>
      </c>
    </row>
    <row r="18" spans="1:8" s="329" customFormat="1" ht="15.75" hidden="1">
      <c r="A18" s="365" t="s">
        <v>389</v>
      </c>
      <c r="B18" s="388" t="s">
        <v>829</v>
      </c>
      <c r="C18" s="389"/>
      <c r="D18" s="389"/>
      <c r="E18" s="390"/>
      <c r="F18" s="391">
        <f>F19</f>
        <v>0</v>
      </c>
      <c r="G18" s="391">
        <f t="shared" si="0"/>
        <v>0</v>
      </c>
      <c r="H18" s="391">
        <f t="shared" si="0"/>
        <v>0</v>
      </c>
    </row>
    <row r="19" spans="1:8" s="329" customFormat="1" ht="47.25" hidden="1">
      <c r="A19" s="365" t="s">
        <v>886</v>
      </c>
      <c r="B19" s="388" t="s">
        <v>830</v>
      </c>
      <c r="C19" s="389"/>
      <c r="D19" s="389"/>
      <c r="E19" s="390"/>
      <c r="F19" s="391">
        <f>F20</f>
        <v>0</v>
      </c>
      <c r="G19" s="391">
        <f t="shared" si="0"/>
        <v>0</v>
      </c>
      <c r="H19" s="391">
        <f t="shared" si="0"/>
        <v>0</v>
      </c>
    </row>
    <row r="20" spans="1:8" s="329" customFormat="1" ht="31.5" hidden="1">
      <c r="A20" s="365" t="s">
        <v>444</v>
      </c>
      <c r="B20" s="388" t="s">
        <v>830</v>
      </c>
      <c r="C20" s="389" t="s">
        <v>452</v>
      </c>
      <c r="D20" s="389" t="s">
        <v>152</v>
      </c>
      <c r="E20" s="390">
        <v>240</v>
      </c>
      <c r="F20" s="391">
        <f>'приложение 6'!Q205</f>
        <v>0</v>
      </c>
      <c r="G20" s="391">
        <f>'приложение 6'!R205</f>
        <v>0</v>
      </c>
      <c r="H20" s="391">
        <f>'приложение 6'!S205</f>
        <v>0</v>
      </c>
    </row>
    <row r="21" spans="1:8" s="338" customFormat="1" ht="78" customHeight="1">
      <c r="A21" s="335" t="s">
        <v>518</v>
      </c>
      <c r="B21" s="320" t="s">
        <v>40</v>
      </c>
      <c r="C21" s="336"/>
      <c r="D21" s="336"/>
      <c r="E21" s="320"/>
      <c r="F21" s="337">
        <f>F22</f>
        <v>82270.4</v>
      </c>
      <c r="G21" s="337">
        <f>G22</f>
        <v>206418.4</v>
      </c>
      <c r="H21" s="337">
        <f>H22</f>
        <v>188204.8</v>
      </c>
    </row>
    <row r="22" spans="1:8" ht="43.5" customHeight="1">
      <c r="A22" s="293" t="s">
        <v>670</v>
      </c>
      <c r="B22" s="274" t="s">
        <v>671</v>
      </c>
      <c r="C22" s="275"/>
      <c r="D22" s="275"/>
      <c r="E22" s="274"/>
      <c r="F22" s="340">
        <f>F26+F29+F23</f>
        <v>82270.4</v>
      </c>
      <c r="G22" s="340">
        <f>G26+G29+G23</f>
        <v>206418.4</v>
      </c>
      <c r="H22" s="340">
        <f>H26+H29+H23</f>
        <v>188204.8</v>
      </c>
    </row>
    <row r="23" spans="1:8" ht="51.75" customHeight="1">
      <c r="A23" s="17" t="s">
        <v>513</v>
      </c>
      <c r="B23" s="274" t="s">
        <v>745</v>
      </c>
      <c r="C23" s="275"/>
      <c r="D23" s="275"/>
      <c r="E23" s="274"/>
      <c r="F23" s="340">
        <f>F24+F25</f>
        <v>56138.899999999994</v>
      </c>
      <c r="G23" s="340">
        <f>G24</f>
        <v>148374.4</v>
      </c>
      <c r="H23" s="340">
        <f>H24</f>
        <v>135591.6</v>
      </c>
    </row>
    <row r="24" spans="1:8" ht="15.75">
      <c r="A24" s="279" t="s">
        <v>307</v>
      </c>
      <c r="B24" s="274" t="s">
        <v>745</v>
      </c>
      <c r="C24" s="275" t="s">
        <v>452</v>
      </c>
      <c r="D24" s="275" t="s">
        <v>161</v>
      </c>
      <c r="E24" s="274">
        <v>410</v>
      </c>
      <c r="F24" s="340">
        <f>'приложение 6'!Q192</f>
        <v>51719.09999999999</v>
      </c>
      <c r="G24" s="340">
        <f>'приложение 6'!R192</f>
        <v>148374.4</v>
      </c>
      <c r="H24" s="340">
        <f>'приложение 6'!S192</f>
        <v>135591.6</v>
      </c>
    </row>
    <row r="25" spans="1:8" ht="15.75" hidden="1">
      <c r="A25" s="17" t="s">
        <v>445</v>
      </c>
      <c r="B25" s="274" t="s">
        <v>745</v>
      </c>
      <c r="C25" s="275" t="s">
        <v>452</v>
      </c>
      <c r="D25" s="275" t="s">
        <v>161</v>
      </c>
      <c r="E25" s="274">
        <v>850</v>
      </c>
      <c r="F25" s="340">
        <f>'приложение 6'!Q193</f>
        <v>4419.8</v>
      </c>
      <c r="G25" s="340">
        <v>0</v>
      </c>
      <c r="H25" s="340">
        <v>0</v>
      </c>
    </row>
    <row r="26" spans="1:8" ht="51.75" customHeight="1">
      <c r="A26" s="279" t="s">
        <v>514</v>
      </c>
      <c r="B26" s="246" t="s">
        <v>524</v>
      </c>
      <c r="C26" s="280"/>
      <c r="D26" s="280"/>
      <c r="E26" s="246"/>
      <c r="F26" s="276">
        <f>F27+F28</f>
        <v>25129</v>
      </c>
      <c r="G26" s="276">
        <f>G27</f>
        <v>57037.8</v>
      </c>
      <c r="H26" s="276">
        <f>H27</f>
        <v>51607.6</v>
      </c>
    </row>
    <row r="27" spans="1:8" ht="15.75">
      <c r="A27" s="279" t="s">
        <v>307</v>
      </c>
      <c r="B27" s="246" t="s">
        <v>524</v>
      </c>
      <c r="C27" s="280" t="s">
        <v>452</v>
      </c>
      <c r="D27" s="280" t="s">
        <v>161</v>
      </c>
      <c r="E27" s="246">
        <v>410</v>
      </c>
      <c r="F27" s="276">
        <f>'приложение 6'!Q195</f>
        <v>24944.8</v>
      </c>
      <c r="G27" s="276">
        <f>'приложение 6'!R195</f>
        <v>57037.8</v>
      </c>
      <c r="H27" s="276">
        <f>'приложение 6'!S195</f>
        <v>51607.6</v>
      </c>
    </row>
    <row r="28" spans="1:8" ht="15.75" hidden="1">
      <c r="A28" s="17" t="s">
        <v>445</v>
      </c>
      <c r="B28" s="246" t="s">
        <v>524</v>
      </c>
      <c r="C28" s="280" t="s">
        <v>452</v>
      </c>
      <c r="D28" s="280" t="s">
        <v>161</v>
      </c>
      <c r="E28" s="246">
        <v>850</v>
      </c>
      <c r="F28" s="276">
        <f>'приложение 6'!Q196</f>
        <v>184.2</v>
      </c>
      <c r="G28" s="276">
        <v>0</v>
      </c>
      <c r="H28" s="276">
        <v>0</v>
      </c>
    </row>
    <row r="29" spans="1:8" ht="45" customHeight="1">
      <c r="A29" s="279" t="s">
        <v>526</v>
      </c>
      <c r="B29" s="246" t="s">
        <v>527</v>
      </c>
      <c r="C29" s="280"/>
      <c r="D29" s="280"/>
      <c r="E29" s="246"/>
      <c r="F29" s="276">
        <f>F30+F31+F32</f>
        <v>1002.5</v>
      </c>
      <c r="G29" s="276">
        <f>G30+G31+G32</f>
        <v>1006.2</v>
      </c>
      <c r="H29" s="276">
        <f>H30+H31+H32</f>
        <v>1005.6</v>
      </c>
    </row>
    <row r="30" spans="1:8" ht="31.5">
      <c r="A30" s="226" t="s">
        <v>444</v>
      </c>
      <c r="B30" s="246" t="s">
        <v>527</v>
      </c>
      <c r="C30" s="280" t="s">
        <v>452</v>
      </c>
      <c r="D30" s="280" t="s">
        <v>161</v>
      </c>
      <c r="E30" s="246">
        <v>240</v>
      </c>
      <c r="F30" s="276">
        <f>'приложение 6'!Q198</f>
        <v>677.5</v>
      </c>
      <c r="G30" s="276">
        <f>'приложение 6'!R198</f>
        <v>1000</v>
      </c>
      <c r="H30" s="276">
        <f>'приложение 6'!S198</f>
        <v>1000</v>
      </c>
    </row>
    <row r="31" spans="1:8" ht="15.75">
      <c r="A31" s="17" t="s">
        <v>307</v>
      </c>
      <c r="B31" s="246" t="s">
        <v>527</v>
      </c>
      <c r="C31" s="280" t="s">
        <v>452</v>
      </c>
      <c r="D31" s="280" t="s">
        <v>161</v>
      </c>
      <c r="E31" s="246">
        <v>410</v>
      </c>
      <c r="F31" s="276">
        <f>'приложение 6'!Q199</f>
        <v>2.5</v>
      </c>
      <c r="G31" s="276">
        <f>'приложение 6'!R199</f>
        <v>6.2</v>
      </c>
      <c r="H31" s="276">
        <f>'приложение 6'!S199</f>
        <v>5.6</v>
      </c>
    </row>
    <row r="32" spans="1:8" ht="15.75">
      <c r="A32" s="17" t="s">
        <v>479</v>
      </c>
      <c r="B32" s="246" t="s">
        <v>527</v>
      </c>
      <c r="C32" s="280" t="s">
        <v>452</v>
      </c>
      <c r="D32" s="280" t="s">
        <v>161</v>
      </c>
      <c r="E32" s="246">
        <v>620</v>
      </c>
      <c r="F32" s="276">
        <f>'приложение 6'!Q200</f>
        <v>322.5</v>
      </c>
      <c r="G32" s="276">
        <f>'приложение 6'!R200</f>
        <v>0</v>
      </c>
      <c r="H32" s="276">
        <f>'приложение 6'!S200</f>
        <v>0</v>
      </c>
    </row>
    <row r="33" spans="1:8" s="338" customFormat="1" ht="53.25" customHeight="1">
      <c r="A33" s="335" t="s">
        <v>823</v>
      </c>
      <c r="B33" s="320" t="s">
        <v>162</v>
      </c>
      <c r="C33" s="336"/>
      <c r="D33" s="336"/>
      <c r="E33" s="320"/>
      <c r="F33" s="337">
        <f>F34+F37+F42+F51+F63</f>
        <v>500</v>
      </c>
      <c r="G33" s="337">
        <f>G34+G37+G42+G51+G63</f>
        <v>500</v>
      </c>
      <c r="H33" s="337">
        <f>H34+H37+H42+H51+H63</f>
        <v>500</v>
      </c>
    </row>
    <row r="34" spans="1:8" ht="54" customHeight="1">
      <c r="A34" s="279" t="s">
        <v>226</v>
      </c>
      <c r="B34" s="246" t="s">
        <v>163</v>
      </c>
      <c r="C34" s="280"/>
      <c r="D34" s="280"/>
      <c r="E34" s="246"/>
      <c r="F34" s="276">
        <f aca="true" t="shared" si="1" ref="F34:H35">F35</f>
        <v>0</v>
      </c>
      <c r="G34" s="276">
        <f t="shared" si="1"/>
        <v>10</v>
      </c>
      <c r="H34" s="276">
        <f t="shared" si="1"/>
        <v>10</v>
      </c>
    </row>
    <row r="35" spans="1:8" ht="31.5">
      <c r="A35" s="226" t="s">
        <v>98</v>
      </c>
      <c r="B35" s="246" t="s">
        <v>263</v>
      </c>
      <c r="C35" s="280"/>
      <c r="D35" s="280"/>
      <c r="E35" s="246"/>
      <c r="F35" s="276">
        <f t="shared" si="1"/>
        <v>0</v>
      </c>
      <c r="G35" s="276">
        <f t="shared" si="1"/>
        <v>10</v>
      </c>
      <c r="H35" s="276">
        <f t="shared" si="1"/>
        <v>10</v>
      </c>
    </row>
    <row r="36" spans="1:8" ht="47.25">
      <c r="A36" s="226" t="s">
        <v>444</v>
      </c>
      <c r="B36" s="246" t="s">
        <v>263</v>
      </c>
      <c r="C36" s="280" t="s">
        <v>453</v>
      </c>
      <c r="D36" s="280" t="s">
        <v>147</v>
      </c>
      <c r="E36" s="246">
        <v>240</v>
      </c>
      <c r="F36" s="276">
        <f>'приложение 6'!Q632</f>
        <v>0</v>
      </c>
      <c r="G36" s="276">
        <f>'приложение 6'!R632</f>
        <v>10</v>
      </c>
      <c r="H36" s="276">
        <f>'приложение 6'!S632</f>
        <v>10</v>
      </c>
    </row>
    <row r="37" spans="1:8" ht="47.25">
      <c r="A37" s="279" t="s">
        <v>82</v>
      </c>
      <c r="B37" s="246" t="s">
        <v>165</v>
      </c>
      <c r="C37" s="280"/>
      <c r="D37" s="280"/>
      <c r="E37" s="246"/>
      <c r="F37" s="276">
        <f>F38+F40</f>
        <v>120</v>
      </c>
      <c r="G37" s="276">
        <f>G38+G40</f>
        <v>120</v>
      </c>
      <c r="H37" s="276">
        <f>H38+H40</f>
        <v>120</v>
      </c>
    </row>
    <row r="38" spans="1:8" ht="15.75">
      <c r="A38" s="279" t="s">
        <v>88</v>
      </c>
      <c r="B38" s="246" t="s">
        <v>166</v>
      </c>
      <c r="C38" s="280"/>
      <c r="D38" s="280"/>
      <c r="E38" s="246"/>
      <c r="F38" s="276">
        <f>F39</f>
        <v>120</v>
      </c>
      <c r="G38" s="276">
        <f>G39</f>
        <v>120</v>
      </c>
      <c r="H38" s="276">
        <f>H39</f>
        <v>120</v>
      </c>
    </row>
    <row r="39" spans="1:8" ht="15.75">
      <c r="A39" s="279" t="s">
        <v>446</v>
      </c>
      <c r="B39" s="246" t="s">
        <v>166</v>
      </c>
      <c r="C39" s="280" t="s">
        <v>453</v>
      </c>
      <c r="D39" s="280" t="s">
        <v>146</v>
      </c>
      <c r="E39" s="246">
        <v>610</v>
      </c>
      <c r="F39" s="276">
        <f>'приложение 6'!Q548</f>
        <v>120</v>
      </c>
      <c r="G39" s="276">
        <f>'приложение 6'!R548</f>
        <v>120</v>
      </c>
      <c r="H39" s="276">
        <f>'приложение 6'!S548</f>
        <v>120</v>
      </c>
    </row>
    <row r="40" spans="1:8" ht="31.5" hidden="1">
      <c r="A40" s="279" t="s">
        <v>91</v>
      </c>
      <c r="B40" s="246" t="s">
        <v>167</v>
      </c>
      <c r="C40" s="280"/>
      <c r="D40" s="280"/>
      <c r="E40" s="246"/>
      <c r="F40" s="276">
        <f>F41</f>
        <v>0</v>
      </c>
      <c r="G40" s="276">
        <f>G41</f>
        <v>0</v>
      </c>
      <c r="H40" s="276">
        <f>H41</f>
        <v>0</v>
      </c>
    </row>
    <row r="41" spans="1:8" ht="15.75" hidden="1">
      <c r="A41" s="279" t="s">
        <v>446</v>
      </c>
      <c r="B41" s="246" t="s">
        <v>167</v>
      </c>
      <c r="C41" s="280" t="s">
        <v>453</v>
      </c>
      <c r="D41" s="280" t="s">
        <v>149</v>
      </c>
      <c r="E41" s="246">
        <v>610</v>
      </c>
      <c r="F41" s="276">
        <f>'приложение 6'!Q570</f>
        <v>0</v>
      </c>
      <c r="G41" s="276">
        <f>'приложение 6'!R570</f>
        <v>0</v>
      </c>
      <c r="H41" s="276">
        <f>'приложение 6'!S570</f>
        <v>0</v>
      </c>
    </row>
    <row r="42" spans="1:8" ht="47.25">
      <c r="A42" s="279" t="s">
        <v>78</v>
      </c>
      <c r="B42" s="246" t="s">
        <v>168</v>
      </c>
      <c r="C42" s="280"/>
      <c r="D42" s="280"/>
      <c r="E42" s="246"/>
      <c r="F42" s="276">
        <f>F43+F45+F49+F47</f>
        <v>20</v>
      </c>
      <c r="G42" s="276">
        <f>G43+G45+G49+G47</f>
        <v>70</v>
      </c>
      <c r="H42" s="276">
        <f>H43+H45+H49+H47</f>
        <v>70</v>
      </c>
    </row>
    <row r="43" spans="1:8" ht="15.75">
      <c r="A43" s="279" t="s">
        <v>88</v>
      </c>
      <c r="B43" s="246" t="s">
        <v>169</v>
      </c>
      <c r="C43" s="280"/>
      <c r="D43" s="280"/>
      <c r="E43" s="246"/>
      <c r="F43" s="276">
        <f>F44</f>
        <v>1</v>
      </c>
      <c r="G43" s="276">
        <f>G44</f>
        <v>6.8</v>
      </c>
      <c r="H43" s="276">
        <f>H44</f>
        <v>6.8</v>
      </c>
    </row>
    <row r="44" spans="1:8" ht="15.75">
      <c r="A44" s="279" t="s">
        <v>446</v>
      </c>
      <c r="B44" s="246" t="s">
        <v>169</v>
      </c>
      <c r="C44" s="280" t="s">
        <v>453</v>
      </c>
      <c r="D44" s="280" t="s">
        <v>146</v>
      </c>
      <c r="E44" s="246">
        <v>610</v>
      </c>
      <c r="F44" s="276">
        <f>'приложение 6'!Q551</f>
        <v>1</v>
      </c>
      <c r="G44" s="276">
        <f>'приложение 6'!R551</f>
        <v>6.8</v>
      </c>
      <c r="H44" s="276">
        <f>'приложение 6'!S551</f>
        <v>6.8</v>
      </c>
    </row>
    <row r="45" spans="1:8" ht="31.5">
      <c r="A45" s="279" t="s">
        <v>91</v>
      </c>
      <c r="B45" s="246" t="s">
        <v>170</v>
      </c>
      <c r="C45" s="280"/>
      <c r="D45" s="280"/>
      <c r="E45" s="246"/>
      <c r="F45" s="276">
        <f>F46</f>
        <v>19</v>
      </c>
      <c r="G45" s="276">
        <f>G46</f>
        <v>59.1</v>
      </c>
      <c r="H45" s="276">
        <f>H46</f>
        <v>59.1</v>
      </c>
    </row>
    <row r="46" spans="1:8" ht="15.75">
      <c r="A46" s="279" t="s">
        <v>446</v>
      </c>
      <c r="B46" s="246" t="s">
        <v>170</v>
      </c>
      <c r="C46" s="280" t="s">
        <v>453</v>
      </c>
      <c r="D46" s="280" t="s">
        <v>149</v>
      </c>
      <c r="E46" s="246">
        <v>610</v>
      </c>
      <c r="F46" s="276">
        <f>'приложение 6'!Q573</f>
        <v>19</v>
      </c>
      <c r="G46" s="276">
        <f>'приложение 6'!R573</f>
        <v>59.1</v>
      </c>
      <c r="H46" s="276">
        <f>'приложение 6'!S573</f>
        <v>59.1</v>
      </c>
    </row>
    <row r="47" spans="1:8" ht="15.75" hidden="1">
      <c r="A47" s="4" t="s">
        <v>92</v>
      </c>
      <c r="B47" s="274" t="s">
        <v>825</v>
      </c>
      <c r="C47" s="280"/>
      <c r="D47" s="280"/>
      <c r="E47" s="246"/>
      <c r="F47" s="276">
        <f>F48</f>
        <v>0</v>
      </c>
      <c r="G47" s="276">
        <f>G48</f>
        <v>0</v>
      </c>
      <c r="H47" s="276">
        <f>H48</f>
        <v>0</v>
      </c>
    </row>
    <row r="48" spans="1:8" ht="15.75" hidden="1">
      <c r="A48" s="10" t="s">
        <v>446</v>
      </c>
      <c r="B48" s="274" t="s">
        <v>825</v>
      </c>
      <c r="C48" s="275" t="s">
        <v>453</v>
      </c>
      <c r="D48" s="275" t="s">
        <v>150</v>
      </c>
      <c r="E48" s="246">
        <v>610</v>
      </c>
      <c r="F48" s="276">
        <f>'приложение 6'!Q276</f>
        <v>0</v>
      </c>
      <c r="G48" s="276">
        <f>'приложение 6'!R276</f>
        <v>0</v>
      </c>
      <c r="H48" s="276">
        <f>'приложение 6'!S276</f>
        <v>0</v>
      </c>
    </row>
    <row r="49" spans="1:8" ht="31.5">
      <c r="A49" s="226" t="s">
        <v>98</v>
      </c>
      <c r="B49" s="274" t="s">
        <v>824</v>
      </c>
      <c r="C49" s="280"/>
      <c r="D49" s="280"/>
      <c r="E49" s="246"/>
      <c r="F49" s="276">
        <f>F50</f>
        <v>0</v>
      </c>
      <c r="G49" s="276">
        <f>G50</f>
        <v>4.1</v>
      </c>
      <c r="H49" s="276">
        <f>H50</f>
        <v>4.1</v>
      </c>
    </row>
    <row r="50" spans="1:8" ht="47.25">
      <c r="A50" s="226" t="s">
        <v>444</v>
      </c>
      <c r="B50" s="274" t="s">
        <v>824</v>
      </c>
      <c r="C50" s="275" t="s">
        <v>453</v>
      </c>
      <c r="D50" s="275" t="s">
        <v>147</v>
      </c>
      <c r="E50" s="246">
        <v>240</v>
      </c>
      <c r="F50" s="276">
        <f>'приложение 6'!Q635</f>
        <v>0</v>
      </c>
      <c r="G50" s="276">
        <f>'приложение 6'!R635</f>
        <v>4.1</v>
      </c>
      <c r="H50" s="276">
        <f>'приложение 6'!S635</f>
        <v>4.1</v>
      </c>
    </row>
    <row r="51" spans="1:8" ht="62.25" customHeight="1">
      <c r="A51" s="279" t="s">
        <v>430</v>
      </c>
      <c r="B51" s="246" t="s">
        <v>171</v>
      </c>
      <c r="C51" s="280"/>
      <c r="D51" s="280"/>
      <c r="E51" s="246"/>
      <c r="F51" s="276">
        <f>F52+F55+F57+F61+F59</f>
        <v>176.99999999999997</v>
      </c>
      <c r="G51" s="276">
        <f>G52+G55+G57</f>
        <v>222.7</v>
      </c>
      <c r="H51" s="276">
        <f>H52+H55+H57</f>
        <v>222.7</v>
      </c>
    </row>
    <row r="52" spans="1:8" ht="28.5" customHeight="1">
      <c r="A52" s="226" t="s">
        <v>98</v>
      </c>
      <c r="B52" s="246" t="s">
        <v>264</v>
      </c>
      <c r="C52" s="280"/>
      <c r="D52" s="280"/>
      <c r="E52" s="246"/>
      <c r="F52" s="276">
        <f>F53+F54</f>
        <v>147.7</v>
      </c>
      <c r="G52" s="276">
        <f>G53+G54</f>
        <v>154.7</v>
      </c>
      <c r="H52" s="276">
        <f>H53+H54</f>
        <v>154.7</v>
      </c>
    </row>
    <row r="53" spans="1:8" ht="31.5" customHeight="1">
      <c r="A53" s="226" t="s">
        <v>444</v>
      </c>
      <c r="B53" s="246" t="s">
        <v>264</v>
      </c>
      <c r="C53" s="280" t="s">
        <v>453</v>
      </c>
      <c r="D53" s="280" t="s">
        <v>147</v>
      </c>
      <c r="E53" s="246">
        <v>240</v>
      </c>
      <c r="F53" s="276">
        <f>'приложение 6'!Q638</f>
        <v>147.7</v>
      </c>
      <c r="G53" s="276">
        <f>'приложение 6'!R638</f>
        <v>60.9</v>
      </c>
      <c r="H53" s="276">
        <f>'приложение 6'!S638</f>
        <v>60.9</v>
      </c>
    </row>
    <row r="54" spans="1:8" ht="31.5" customHeight="1">
      <c r="A54" s="21" t="s">
        <v>449</v>
      </c>
      <c r="B54" s="246" t="s">
        <v>264</v>
      </c>
      <c r="C54" s="280" t="s">
        <v>453</v>
      </c>
      <c r="D54" s="280" t="s">
        <v>147</v>
      </c>
      <c r="E54" s="246">
        <v>320</v>
      </c>
      <c r="F54" s="276">
        <f>'приложение 6'!Q639</f>
        <v>0</v>
      </c>
      <c r="G54" s="276">
        <f>'приложение 6'!R639</f>
        <v>93.8</v>
      </c>
      <c r="H54" s="276">
        <f>'приложение 6'!S639</f>
        <v>93.8</v>
      </c>
    </row>
    <row r="55" spans="1:8" ht="15.75">
      <c r="A55" s="279" t="s">
        <v>88</v>
      </c>
      <c r="B55" s="246" t="s">
        <v>172</v>
      </c>
      <c r="C55" s="280" t="s">
        <v>453</v>
      </c>
      <c r="D55" s="280"/>
      <c r="E55" s="246"/>
      <c r="F55" s="276">
        <f>F56</f>
        <v>4.100000000000001</v>
      </c>
      <c r="G55" s="276">
        <f>G56</f>
        <v>19.1</v>
      </c>
      <c r="H55" s="276">
        <f>H56</f>
        <v>19.1</v>
      </c>
    </row>
    <row r="56" spans="1:8" ht="15.75">
      <c r="A56" s="279" t="s">
        <v>446</v>
      </c>
      <c r="B56" s="246" t="s">
        <v>172</v>
      </c>
      <c r="C56" s="280" t="s">
        <v>453</v>
      </c>
      <c r="D56" s="280" t="s">
        <v>146</v>
      </c>
      <c r="E56" s="246">
        <v>610</v>
      </c>
      <c r="F56" s="276">
        <f>'приложение 6'!Q554</f>
        <v>4.100000000000001</v>
      </c>
      <c r="G56" s="276">
        <f>'приложение 6'!R554</f>
        <v>19.1</v>
      </c>
      <c r="H56" s="276">
        <f>'приложение 6'!S554</f>
        <v>19.1</v>
      </c>
    </row>
    <row r="57" spans="1:8" ht="31.5">
      <c r="A57" s="279" t="s">
        <v>91</v>
      </c>
      <c r="B57" s="246" t="s">
        <v>173</v>
      </c>
      <c r="C57" s="280"/>
      <c r="D57" s="280"/>
      <c r="E57" s="246"/>
      <c r="F57" s="276">
        <f>F58</f>
        <v>25.2</v>
      </c>
      <c r="G57" s="276">
        <f>G58</f>
        <v>48.9</v>
      </c>
      <c r="H57" s="276">
        <f>H58</f>
        <v>48.9</v>
      </c>
    </row>
    <row r="58" spans="1:8" ht="15.75">
      <c r="A58" s="279" t="s">
        <v>446</v>
      </c>
      <c r="B58" s="246" t="s">
        <v>173</v>
      </c>
      <c r="C58" s="280" t="s">
        <v>453</v>
      </c>
      <c r="D58" s="280" t="s">
        <v>149</v>
      </c>
      <c r="E58" s="246">
        <v>610</v>
      </c>
      <c r="F58" s="276">
        <f>'приложение 6'!Q576</f>
        <v>25.2</v>
      </c>
      <c r="G58" s="276">
        <f>'приложение 6'!R576</f>
        <v>48.9</v>
      </c>
      <c r="H58" s="276">
        <f>'приложение 6'!S576</f>
        <v>48.9</v>
      </c>
    </row>
    <row r="59" spans="1:8" ht="15.75" hidden="1">
      <c r="A59" s="4" t="s">
        <v>92</v>
      </c>
      <c r="B59" s="274" t="s">
        <v>826</v>
      </c>
      <c r="C59" s="280"/>
      <c r="D59" s="280"/>
      <c r="E59" s="246"/>
      <c r="F59" s="276">
        <f>F60</f>
        <v>0</v>
      </c>
      <c r="G59" s="276">
        <f>G60</f>
        <v>0</v>
      </c>
      <c r="H59" s="276">
        <f>H60</f>
        <v>0</v>
      </c>
    </row>
    <row r="60" spans="1:8" ht="15.75" hidden="1">
      <c r="A60" s="10" t="s">
        <v>446</v>
      </c>
      <c r="B60" s="274" t="s">
        <v>826</v>
      </c>
      <c r="C60" s="275" t="s">
        <v>453</v>
      </c>
      <c r="D60" s="275" t="s">
        <v>150</v>
      </c>
      <c r="E60" s="246">
        <v>610</v>
      </c>
      <c r="F60" s="276">
        <f>'приложение 6'!Q279</f>
        <v>0</v>
      </c>
      <c r="G60" s="276">
        <f>'приложение 6'!R279</f>
        <v>0</v>
      </c>
      <c r="H60" s="276">
        <f>'приложение 6'!S279</f>
        <v>0</v>
      </c>
    </row>
    <row r="61" spans="1:8" ht="15.75" hidden="1">
      <c r="A61" s="10" t="s">
        <v>72</v>
      </c>
      <c r="B61" s="274" t="s">
        <v>803</v>
      </c>
      <c r="C61" s="280"/>
      <c r="D61" s="280"/>
      <c r="E61" s="246"/>
      <c r="F61" s="276">
        <f>F62</f>
        <v>0</v>
      </c>
      <c r="G61" s="276">
        <f>G62</f>
        <v>0</v>
      </c>
      <c r="H61" s="276">
        <f>H62</f>
        <v>0</v>
      </c>
    </row>
    <row r="62" spans="1:8" ht="15.75" hidden="1">
      <c r="A62" s="10" t="s">
        <v>446</v>
      </c>
      <c r="B62" s="274" t="s">
        <v>803</v>
      </c>
      <c r="C62" s="275" t="s">
        <v>452</v>
      </c>
      <c r="D62" s="275" t="s">
        <v>181</v>
      </c>
      <c r="E62" s="246">
        <v>610</v>
      </c>
      <c r="F62" s="276">
        <f>'приложение 6'!Q394</f>
        <v>0</v>
      </c>
      <c r="G62" s="276">
        <f>'приложение 6'!R394</f>
        <v>0</v>
      </c>
      <c r="H62" s="276">
        <f>'приложение 6'!S394</f>
        <v>0</v>
      </c>
    </row>
    <row r="63" spans="1:8" ht="60.75" customHeight="1">
      <c r="A63" s="293" t="s">
        <v>13</v>
      </c>
      <c r="B63" s="246" t="s">
        <v>175</v>
      </c>
      <c r="C63" s="280"/>
      <c r="D63" s="280"/>
      <c r="E63" s="246"/>
      <c r="F63" s="276">
        <f>F64+F66</f>
        <v>183</v>
      </c>
      <c r="G63" s="276">
        <f>G64+G66</f>
        <v>77.3</v>
      </c>
      <c r="H63" s="276">
        <f>H64+H66</f>
        <v>77.3</v>
      </c>
    </row>
    <row r="64" spans="1:8" ht="31.5" customHeight="1">
      <c r="A64" s="226" t="s">
        <v>98</v>
      </c>
      <c r="B64" s="246" t="s">
        <v>265</v>
      </c>
      <c r="C64" s="280"/>
      <c r="D64" s="280"/>
      <c r="E64" s="246"/>
      <c r="F64" s="276">
        <f>F65</f>
        <v>105.7</v>
      </c>
      <c r="G64" s="276">
        <f>G65</f>
        <v>0</v>
      </c>
      <c r="H64" s="276">
        <f>H65</f>
        <v>0</v>
      </c>
    </row>
    <row r="65" spans="1:8" ht="35.25" customHeight="1">
      <c r="A65" s="226" t="s">
        <v>444</v>
      </c>
      <c r="B65" s="246" t="s">
        <v>265</v>
      </c>
      <c r="C65" s="280" t="s">
        <v>453</v>
      </c>
      <c r="D65" s="280" t="s">
        <v>147</v>
      </c>
      <c r="E65" s="246">
        <v>240</v>
      </c>
      <c r="F65" s="276">
        <f>'приложение 6'!Q642</f>
        <v>105.7</v>
      </c>
      <c r="G65" s="276">
        <f>'приложение 6'!R642</f>
        <v>0</v>
      </c>
      <c r="H65" s="276">
        <f>'приложение 6'!S642</f>
        <v>0</v>
      </c>
    </row>
    <row r="66" spans="1:8" ht="31.5">
      <c r="A66" s="279" t="s">
        <v>91</v>
      </c>
      <c r="B66" s="246" t="s">
        <v>176</v>
      </c>
      <c r="C66" s="280"/>
      <c r="D66" s="280"/>
      <c r="E66" s="246"/>
      <c r="F66" s="276">
        <f>F67</f>
        <v>77.3</v>
      </c>
      <c r="G66" s="276">
        <f>G67</f>
        <v>77.3</v>
      </c>
      <c r="H66" s="276">
        <f>H67</f>
        <v>77.3</v>
      </c>
    </row>
    <row r="67" spans="1:8" ht="15.75">
      <c r="A67" s="293" t="s">
        <v>446</v>
      </c>
      <c r="B67" s="246" t="s">
        <v>176</v>
      </c>
      <c r="C67" s="280" t="s">
        <v>453</v>
      </c>
      <c r="D67" s="280" t="s">
        <v>149</v>
      </c>
      <c r="E67" s="246">
        <v>610</v>
      </c>
      <c r="F67" s="276">
        <f>'приложение 6'!Q579</f>
        <v>77.3</v>
      </c>
      <c r="G67" s="276">
        <f>'приложение 6'!R579</f>
        <v>77.3</v>
      </c>
      <c r="H67" s="276">
        <f>'приложение 6'!S579</f>
        <v>77.3</v>
      </c>
    </row>
    <row r="68" spans="1:8" s="338" customFormat="1" ht="47.25">
      <c r="A68" s="305" t="s">
        <v>593</v>
      </c>
      <c r="B68" s="320" t="s">
        <v>266</v>
      </c>
      <c r="C68" s="336"/>
      <c r="D68" s="336"/>
      <c r="E68" s="320"/>
      <c r="F68" s="337">
        <f>F69+F72+F76</f>
        <v>597</v>
      </c>
      <c r="G68" s="337">
        <f>G69+G72+G76</f>
        <v>647</v>
      </c>
      <c r="H68" s="337">
        <f>H69+H72+H76</f>
        <v>647</v>
      </c>
    </row>
    <row r="69" spans="1:8" ht="31.5">
      <c r="A69" s="2" t="s">
        <v>549</v>
      </c>
      <c r="B69" s="246" t="s">
        <v>267</v>
      </c>
      <c r="C69" s="280"/>
      <c r="D69" s="280"/>
      <c r="E69" s="246"/>
      <c r="F69" s="276">
        <f aca="true" t="shared" si="2" ref="F69:H70">F70</f>
        <v>180</v>
      </c>
      <c r="G69" s="276">
        <f t="shared" si="2"/>
        <v>200</v>
      </c>
      <c r="H69" s="276">
        <f t="shared" si="2"/>
        <v>200</v>
      </c>
    </row>
    <row r="70" spans="1:8" ht="63">
      <c r="A70" s="17" t="s">
        <v>11</v>
      </c>
      <c r="B70" s="246" t="s">
        <v>268</v>
      </c>
      <c r="C70" s="280"/>
      <c r="D70" s="280"/>
      <c r="E70" s="246"/>
      <c r="F70" s="276">
        <f t="shared" si="2"/>
        <v>180</v>
      </c>
      <c r="G70" s="276">
        <f t="shared" si="2"/>
        <v>200</v>
      </c>
      <c r="H70" s="276">
        <f t="shared" si="2"/>
        <v>200</v>
      </c>
    </row>
    <row r="71" spans="1:8" ht="15.75">
      <c r="A71" s="4" t="s">
        <v>382</v>
      </c>
      <c r="B71" s="246" t="s">
        <v>268</v>
      </c>
      <c r="C71" s="280" t="s">
        <v>269</v>
      </c>
      <c r="D71" s="280" t="s">
        <v>141</v>
      </c>
      <c r="E71" s="246">
        <v>340</v>
      </c>
      <c r="F71" s="276">
        <f>'приложение 6'!Q446</f>
        <v>180</v>
      </c>
      <c r="G71" s="276">
        <f>'приложение 6'!R446</f>
        <v>200</v>
      </c>
      <c r="H71" s="276">
        <f>'приложение 6'!S446</f>
        <v>200</v>
      </c>
    </row>
    <row r="72" spans="1:8" ht="31.5">
      <c r="A72" s="4" t="s">
        <v>550</v>
      </c>
      <c r="B72" s="246" t="s">
        <v>270</v>
      </c>
      <c r="C72" s="280"/>
      <c r="D72" s="280"/>
      <c r="E72" s="246"/>
      <c r="F72" s="276">
        <f>F73</f>
        <v>75</v>
      </c>
      <c r="G72" s="276">
        <f>G73</f>
        <v>135</v>
      </c>
      <c r="H72" s="276">
        <f>H73</f>
        <v>135</v>
      </c>
    </row>
    <row r="73" spans="1:8" ht="63">
      <c r="A73" s="4" t="s">
        <v>11</v>
      </c>
      <c r="B73" s="246" t="s">
        <v>271</v>
      </c>
      <c r="C73" s="280"/>
      <c r="D73" s="280"/>
      <c r="E73" s="246"/>
      <c r="F73" s="276">
        <f>F75+F74</f>
        <v>75</v>
      </c>
      <c r="G73" s="276">
        <f>G75</f>
        <v>135</v>
      </c>
      <c r="H73" s="276">
        <f>H75</f>
        <v>135</v>
      </c>
    </row>
    <row r="74" spans="1:8" ht="31.5" hidden="1">
      <c r="A74" s="10" t="s">
        <v>315</v>
      </c>
      <c r="B74" s="246" t="s">
        <v>271</v>
      </c>
      <c r="C74" s="280" t="s">
        <v>269</v>
      </c>
      <c r="D74" s="280" t="s">
        <v>141</v>
      </c>
      <c r="E74" s="246">
        <v>120</v>
      </c>
      <c r="F74" s="276">
        <f>'приложение 6'!Q449</f>
        <v>0</v>
      </c>
      <c r="G74" s="276">
        <v>0</v>
      </c>
      <c r="H74" s="276">
        <v>0</v>
      </c>
    </row>
    <row r="75" spans="1:8" ht="47.25">
      <c r="A75" s="4" t="s">
        <v>444</v>
      </c>
      <c r="B75" s="246" t="s">
        <v>271</v>
      </c>
      <c r="C75" s="280" t="s">
        <v>269</v>
      </c>
      <c r="D75" s="280" t="s">
        <v>141</v>
      </c>
      <c r="E75" s="246">
        <v>240</v>
      </c>
      <c r="F75" s="276">
        <f>'приложение 6'!Q450</f>
        <v>75</v>
      </c>
      <c r="G75" s="276">
        <f>'приложение 6'!R450</f>
        <v>135</v>
      </c>
      <c r="H75" s="276">
        <f>'приложение 6'!S450</f>
        <v>135</v>
      </c>
    </row>
    <row r="76" spans="1:8" ht="31.5">
      <c r="A76" s="4" t="s">
        <v>804</v>
      </c>
      <c r="B76" s="246" t="s">
        <v>272</v>
      </c>
      <c r="C76" s="280"/>
      <c r="D76" s="280"/>
      <c r="E76" s="246"/>
      <c r="F76" s="276">
        <f>F77+F80</f>
        <v>342</v>
      </c>
      <c r="G76" s="276">
        <f>G77+G80</f>
        <v>312</v>
      </c>
      <c r="H76" s="276">
        <f>H77+H80</f>
        <v>312</v>
      </c>
    </row>
    <row r="77" spans="1:8" ht="63">
      <c r="A77" s="4" t="s">
        <v>11</v>
      </c>
      <c r="B77" s="246" t="s">
        <v>273</v>
      </c>
      <c r="C77" s="280"/>
      <c r="D77" s="280"/>
      <c r="E77" s="246"/>
      <c r="F77" s="276">
        <f>F79+F78</f>
        <v>174</v>
      </c>
      <c r="G77" s="276">
        <f>G79+G78</f>
        <v>144</v>
      </c>
      <c r="H77" s="276">
        <f>H79+H78</f>
        <v>144</v>
      </c>
    </row>
    <row r="78" spans="1:8" ht="47.25">
      <c r="A78" s="4" t="s">
        <v>444</v>
      </c>
      <c r="B78" s="274" t="s">
        <v>273</v>
      </c>
      <c r="C78" s="275" t="s">
        <v>269</v>
      </c>
      <c r="D78" s="275" t="s">
        <v>141</v>
      </c>
      <c r="E78" s="246">
        <v>240</v>
      </c>
      <c r="F78" s="276">
        <f>'приложение 6'!Q453</f>
        <v>30</v>
      </c>
      <c r="G78" s="276">
        <f>'приложение 6'!R453</f>
        <v>0</v>
      </c>
      <c r="H78" s="276">
        <f>'приложение 6'!S453</f>
        <v>0</v>
      </c>
    </row>
    <row r="79" spans="1:8" ht="31.5">
      <c r="A79" s="4" t="s">
        <v>448</v>
      </c>
      <c r="B79" s="246" t="s">
        <v>273</v>
      </c>
      <c r="C79" s="280" t="s">
        <v>269</v>
      </c>
      <c r="D79" s="280" t="s">
        <v>143</v>
      </c>
      <c r="E79" s="246">
        <v>310</v>
      </c>
      <c r="F79" s="276">
        <f>'приложение 6'!Q459</f>
        <v>144</v>
      </c>
      <c r="G79" s="276">
        <f>'приложение 6'!R459</f>
        <v>144</v>
      </c>
      <c r="H79" s="276">
        <f>'приложение 6'!S459</f>
        <v>144</v>
      </c>
    </row>
    <row r="80" spans="1:8" ht="15.75">
      <c r="A80" s="4" t="s">
        <v>907</v>
      </c>
      <c r="B80" s="274" t="s">
        <v>918</v>
      </c>
      <c r="C80" s="280"/>
      <c r="D80" s="280"/>
      <c r="E80" s="246"/>
      <c r="F80" s="276">
        <f>F81</f>
        <v>168</v>
      </c>
      <c r="G80" s="276">
        <f>G81</f>
        <v>168</v>
      </c>
      <c r="H80" s="276">
        <f>H81</f>
        <v>168</v>
      </c>
    </row>
    <row r="81" spans="1:8" ht="31.5">
      <c r="A81" s="4" t="s">
        <v>872</v>
      </c>
      <c r="B81" s="274" t="s">
        <v>918</v>
      </c>
      <c r="C81" s="280" t="s">
        <v>269</v>
      </c>
      <c r="D81" s="280" t="s">
        <v>143</v>
      </c>
      <c r="E81" s="246">
        <v>330</v>
      </c>
      <c r="F81" s="276">
        <f>'приложение 6'!Q461</f>
        <v>168</v>
      </c>
      <c r="G81" s="276">
        <f>'приложение 6'!R461</f>
        <v>168</v>
      </c>
      <c r="H81" s="276">
        <f>'приложение 6'!S461</f>
        <v>168</v>
      </c>
    </row>
    <row r="82" spans="1:8" s="338" customFormat="1" ht="47.25">
      <c r="A82" s="120" t="s">
        <v>426</v>
      </c>
      <c r="B82" s="320" t="s">
        <v>178</v>
      </c>
      <c r="C82" s="336"/>
      <c r="D82" s="336"/>
      <c r="E82" s="320"/>
      <c r="F82" s="337">
        <f>F83+F86+F91+F98</f>
        <v>15778.599999999999</v>
      </c>
      <c r="G82" s="337">
        <f>G83+G86+G91+G98</f>
        <v>11918.3</v>
      </c>
      <c r="H82" s="337">
        <f>H83+H86+H91+H98</f>
        <v>11918.3</v>
      </c>
    </row>
    <row r="83" spans="1:8" ht="78.75">
      <c r="A83" s="10" t="s">
        <v>589</v>
      </c>
      <c r="B83" s="246" t="s">
        <v>590</v>
      </c>
      <c r="C83" s="280"/>
      <c r="D83" s="280"/>
      <c r="E83" s="246"/>
      <c r="F83" s="276">
        <f aca="true" t="shared" si="3" ref="F83:H84">F84</f>
        <v>100</v>
      </c>
      <c r="G83" s="276">
        <f t="shared" si="3"/>
        <v>100</v>
      </c>
      <c r="H83" s="276">
        <f t="shared" si="3"/>
        <v>100</v>
      </c>
    </row>
    <row r="84" spans="1:8" ht="15.75">
      <c r="A84" s="10" t="s">
        <v>72</v>
      </c>
      <c r="B84" s="246" t="s">
        <v>591</v>
      </c>
      <c r="C84" s="280"/>
      <c r="D84" s="280"/>
      <c r="E84" s="246"/>
      <c r="F84" s="276">
        <f t="shared" si="3"/>
        <v>100</v>
      </c>
      <c r="G84" s="276">
        <f t="shared" si="3"/>
        <v>100</v>
      </c>
      <c r="H84" s="276">
        <f t="shared" si="3"/>
        <v>100</v>
      </c>
    </row>
    <row r="85" spans="1:8" ht="15.75">
      <c r="A85" s="10" t="s">
        <v>446</v>
      </c>
      <c r="B85" s="246" t="s">
        <v>591</v>
      </c>
      <c r="C85" s="280" t="s">
        <v>452</v>
      </c>
      <c r="D85" s="280" t="s">
        <v>181</v>
      </c>
      <c r="E85" s="246">
        <v>610</v>
      </c>
      <c r="F85" s="276">
        <f>'приложение 6'!Q398</f>
        <v>100</v>
      </c>
      <c r="G85" s="276">
        <f>'приложение 6'!R398</f>
        <v>100</v>
      </c>
      <c r="H85" s="276">
        <f>'приложение 6'!S398</f>
        <v>100</v>
      </c>
    </row>
    <row r="86" spans="1:8" ht="31.5">
      <c r="A86" s="10" t="s">
        <v>73</v>
      </c>
      <c r="B86" s="246" t="s">
        <v>179</v>
      </c>
      <c r="C86" s="280"/>
      <c r="D86" s="280"/>
      <c r="E86" s="246"/>
      <c r="F86" s="276">
        <f>F87+F89</f>
        <v>11052.8</v>
      </c>
      <c r="G86" s="276">
        <f>G87+G89</f>
        <v>11818.3</v>
      </c>
      <c r="H86" s="276">
        <f>H87+H89</f>
        <v>11818.3</v>
      </c>
    </row>
    <row r="87" spans="1:8" ht="15.75">
      <c r="A87" s="10" t="s">
        <v>72</v>
      </c>
      <c r="B87" s="246" t="s">
        <v>180</v>
      </c>
      <c r="C87" s="280"/>
      <c r="D87" s="280"/>
      <c r="E87" s="246"/>
      <c r="F87" s="276">
        <f>F88</f>
        <v>9049</v>
      </c>
      <c r="G87" s="276">
        <f>G88</f>
        <v>9814.5</v>
      </c>
      <c r="H87" s="276">
        <f>H88</f>
        <v>9814.5</v>
      </c>
    </row>
    <row r="88" spans="1:8" ht="15.75">
      <c r="A88" s="10" t="s">
        <v>446</v>
      </c>
      <c r="B88" s="246" t="s">
        <v>180</v>
      </c>
      <c r="C88" s="280" t="s">
        <v>452</v>
      </c>
      <c r="D88" s="280" t="s">
        <v>181</v>
      </c>
      <c r="E88" s="246">
        <v>610</v>
      </c>
      <c r="F88" s="276">
        <f>'приложение 6'!Q401</f>
        <v>9049</v>
      </c>
      <c r="G88" s="276">
        <f>'приложение 6'!R401</f>
        <v>9814.5</v>
      </c>
      <c r="H88" s="276">
        <f>'приложение 6'!S401</f>
        <v>9814.5</v>
      </c>
    </row>
    <row r="89" spans="1:8" ht="63">
      <c r="A89" s="10" t="s">
        <v>569</v>
      </c>
      <c r="B89" s="246" t="s">
        <v>574</v>
      </c>
      <c r="C89" s="280"/>
      <c r="D89" s="280"/>
      <c r="E89" s="246"/>
      <c r="F89" s="276">
        <f>F90</f>
        <v>2003.8</v>
      </c>
      <c r="G89" s="276">
        <f>G90</f>
        <v>2003.8</v>
      </c>
      <c r="H89" s="276">
        <f>H90</f>
        <v>2003.8</v>
      </c>
    </row>
    <row r="90" spans="1:8" ht="15.75">
      <c r="A90" s="10" t="s">
        <v>446</v>
      </c>
      <c r="B90" s="246" t="s">
        <v>574</v>
      </c>
      <c r="C90" s="280" t="s">
        <v>452</v>
      </c>
      <c r="D90" s="280" t="s">
        <v>181</v>
      </c>
      <c r="E90" s="246">
        <v>610</v>
      </c>
      <c r="F90" s="276">
        <f>'приложение 6'!Q403</f>
        <v>2003.8</v>
      </c>
      <c r="G90" s="276">
        <f>'приложение 6'!R403</f>
        <v>2003.8</v>
      </c>
      <c r="H90" s="276">
        <f>'приложение 6'!S403</f>
        <v>2003.8</v>
      </c>
    </row>
    <row r="91" spans="1:8" ht="63">
      <c r="A91" s="10" t="s">
        <v>759</v>
      </c>
      <c r="B91" s="246" t="s">
        <v>760</v>
      </c>
      <c r="C91" s="280"/>
      <c r="D91" s="280"/>
      <c r="E91" s="246"/>
      <c r="F91" s="276">
        <f>F94+F92+F96</f>
        <v>1198.8</v>
      </c>
      <c r="G91" s="276">
        <f>G94</f>
        <v>0</v>
      </c>
      <c r="H91" s="276">
        <f>H94</f>
        <v>0</v>
      </c>
    </row>
    <row r="92" spans="1:8" ht="63">
      <c r="A92" s="10" t="s">
        <v>784</v>
      </c>
      <c r="B92" s="274" t="s">
        <v>785</v>
      </c>
      <c r="C92" s="280"/>
      <c r="D92" s="280"/>
      <c r="E92" s="246"/>
      <c r="F92" s="276">
        <f>F93</f>
        <v>100</v>
      </c>
      <c r="G92" s="276">
        <f>G93</f>
        <v>0</v>
      </c>
      <c r="H92" s="276">
        <f>H93</f>
        <v>0</v>
      </c>
    </row>
    <row r="93" spans="1:8" ht="15.75">
      <c r="A93" s="10" t="s">
        <v>446</v>
      </c>
      <c r="B93" s="274" t="s">
        <v>785</v>
      </c>
      <c r="C93" s="275" t="s">
        <v>452</v>
      </c>
      <c r="D93" s="275" t="s">
        <v>181</v>
      </c>
      <c r="E93" s="246">
        <v>610</v>
      </c>
      <c r="F93" s="276">
        <f>'приложение 6'!Q406</f>
        <v>100</v>
      </c>
      <c r="G93" s="276">
        <f>'приложение 6'!R406</f>
        <v>0</v>
      </c>
      <c r="H93" s="276">
        <f>'приложение 6'!S406</f>
        <v>0</v>
      </c>
    </row>
    <row r="94" spans="1:8" ht="63">
      <c r="A94" s="10" t="s">
        <v>594</v>
      </c>
      <c r="B94" s="246" t="s">
        <v>274</v>
      </c>
      <c r="C94" s="280"/>
      <c r="D94" s="280"/>
      <c r="E94" s="246"/>
      <c r="F94" s="276">
        <f>F95</f>
        <v>333.3</v>
      </c>
      <c r="G94" s="276">
        <f>G95</f>
        <v>0</v>
      </c>
      <c r="H94" s="276">
        <f>H95</f>
        <v>0</v>
      </c>
    </row>
    <row r="95" spans="1:8" ht="15.75">
      <c r="A95" s="10" t="s">
        <v>446</v>
      </c>
      <c r="B95" s="246" t="s">
        <v>274</v>
      </c>
      <c r="C95" s="280" t="s">
        <v>452</v>
      </c>
      <c r="D95" s="280" t="s">
        <v>181</v>
      </c>
      <c r="E95" s="246">
        <v>610</v>
      </c>
      <c r="F95" s="276">
        <f>'приложение 6'!Q408</f>
        <v>333.3</v>
      </c>
      <c r="G95" s="276">
        <f>'приложение 6'!R408</f>
        <v>0</v>
      </c>
      <c r="H95" s="276">
        <f>'приложение 6'!S408</f>
        <v>0</v>
      </c>
    </row>
    <row r="96" spans="1:8" ht="78.75">
      <c r="A96" s="10" t="s">
        <v>809</v>
      </c>
      <c r="B96" s="274" t="s">
        <v>810</v>
      </c>
      <c r="C96" s="280"/>
      <c r="D96" s="280"/>
      <c r="E96" s="246"/>
      <c r="F96" s="276">
        <f>F97</f>
        <v>765.5</v>
      </c>
      <c r="G96" s="276">
        <f>G97</f>
        <v>0</v>
      </c>
      <c r="H96" s="276">
        <f>H97</f>
        <v>0</v>
      </c>
    </row>
    <row r="97" spans="1:8" ht="15.75">
      <c r="A97" s="10" t="s">
        <v>446</v>
      </c>
      <c r="B97" s="274" t="s">
        <v>810</v>
      </c>
      <c r="C97" s="275" t="s">
        <v>452</v>
      </c>
      <c r="D97" s="275" t="s">
        <v>181</v>
      </c>
      <c r="E97" s="246">
        <v>610</v>
      </c>
      <c r="F97" s="276">
        <f>'приложение 6'!Q410</f>
        <v>765.5</v>
      </c>
      <c r="G97" s="276">
        <f>'приложение 6'!R410</f>
        <v>0</v>
      </c>
      <c r="H97" s="276">
        <f>'приложение 6'!S410</f>
        <v>0</v>
      </c>
    </row>
    <row r="98" spans="1:8" ht="31.5">
      <c r="A98" s="10" t="s">
        <v>595</v>
      </c>
      <c r="B98" s="246" t="s">
        <v>275</v>
      </c>
      <c r="C98" s="280"/>
      <c r="D98" s="280"/>
      <c r="E98" s="246"/>
      <c r="F98" s="276">
        <f>F99</f>
        <v>3427</v>
      </c>
      <c r="G98" s="276">
        <f>G99</f>
        <v>0</v>
      </c>
      <c r="H98" s="276">
        <f>H99</f>
        <v>0</v>
      </c>
    </row>
    <row r="99" spans="1:8" ht="15.75">
      <c r="A99" s="10" t="s">
        <v>446</v>
      </c>
      <c r="B99" s="246" t="s">
        <v>275</v>
      </c>
      <c r="C99" s="280" t="s">
        <v>452</v>
      </c>
      <c r="D99" s="280" t="s">
        <v>181</v>
      </c>
      <c r="E99" s="246">
        <v>610</v>
      </c>
      <c r="F99" s="276">
        <f>'приложение 6'!Q412</f>
        <v>3427</v>
      </c>
      <c r="G99" s="276">
        <f>'приложение 6'!R412</f>
        <v>0</v>
      </c>
      <c r="H99" s="276">
        <f>'приложение 6'!S412</f>
        <v>0</v>
      </c>
    </row>
    <row r="100" spans="1:8" s="339" customFormat="1" ht="51.75" customHeight="1">
      <c r="A100" s="335" t="s">
        <v>623</v>
      </c>
      <c r="B100" s="320" t="s">
        <v>637</v>
      </c>
      <c r="C100" s="336"/>
      <c r="D100" s="336"/>
      <c r="E100" s="320"/>
      <c r="F100" s="337">
        <f>F101+F116+F140+F154+F159+F170+F184+F187</f>
        <v>306601.39999999997</v>
      </c>
      <c r="G100" s="337">
        <f>G101+G116+G140+G154+G159+G170+G184+G187</f>
        <v>306018.99999999994</v>
      </c>
      <c r="H100" s="337">
        <f>H101+H116+H140+H154+H159+H170+H184+H187</f>
        <v>309568.8999999999</v>
      </c>
    </row>
    <row r="101" spans="1:8" s="329" customFormat="1" ht="31.5">
      <c r="A101" s="279" t="s">
        <v>402</v>
      </c>
      <c r="B101" s="246" t="s">
        <v>638</v>
      </c>
      <c r="C101" s="280"/>
      <c r="D101" s="280"/>
      <c r="E101" s="246"/>
      <c r="F101" s="276">
        <f>F102+F104+F108+F110+F112+F106</f>
        <v>88505.3</v>
      </c>
      <c r="G101" s="276">
        <f>G102+G104+G108+G110+G112+G106</f>
        <v>88043.5</v>
      </c>
      <c r="H101" s="276">
        <f>H102+H104+H108+H110+H112+H106</f>
        <v>88043.5</v>
      </c>
    </row>
    <row r="102" spans="1:8" s="329" customFormat="1" ht="31.5">
      <c r="A102" s="279" t="s">
        <v>98</v>
      </c>
      <c r="B102" s="246" t="s">
        <v>639</v>
      </c>
      <c r="C102" s="280"/>
      <c r="D102" s="280"/>
      <c r="E102" s="246"/>
      <c r="F102" s="276">
        <f>F103</f>
        <v>15</v>
      </c>
      <c r="G102" s="276">
        <f>G103</f>
        <v>15</v>
      </c>
      <c r="H102" s="276">
        <f>H103</f>
        <v>15</v>
      </c>
    </row>
    <row r="103" spans="1:8" s="329" customFormat="1" ht="47.25">
      <c r="A103" s="279" t="s">
        <v>444</v>
      </c>
      <c r="B103" s="246" t="s">
        <v>639</v>
      </c>
      <c r="C103" s="280" t="s">
        <v>453</v>
      </c>
      <c r="D103" s="280" t="s">
        <v>147</v>
      </c>
      <c r="E103" s="246">
        <v>240</v>
      </c>
      <c r="F103" s="276">
        <f>'приложение 6'!Q646</f>
        <v>15</v>
      </c>
      <c r="G103" s="276">
        <f>'приложение 6'!R646</f>
        <v>15</v>
      </c>
      <c r="H103" s="276">
        <f>'приложение 6'!S646</f>
        <v>15</v>
      </c>
    </row>
    <row r="104" spans="1:8" s="329" customFormat="1" ht="15.75">
      <c r="A104" s="279" t="s">
        <v>88</v>
      </c>
      <c r="B104" s="246" t="s">
        <v>640</v>
      </c>
      <c r="C104" s="280"/>
      <c r="D104" s="280"/>
      <c r="E104" s="246"/>
      <c r="F104" s="276">
        <f>F105</f>
        <v>17196.7</v>
      </c>
      <c r="G104" s="276">
        <f>G105</f>
        <v>17196.7</v>
      </c>
      <c r="H104" s="276">
        <f>H105</f>
        <v>17196.7</v>
      </c>
    </row>
    <row r="105" spans="1:8" s="329" customFormat="1" ht="15.75">
      <c r="A105" s="279" t="s">
        <v>446</v>
      </c>
      <c r="B105" s="246" t="s">
        <v>640</v>
      </c>
      <c r="C105" s="280" t="s">
        <v>453</v>
      </c>
      <c r="D105" s="280" t="s">
        <v>146</v>
      </c>
      <c r="E105" s="246">
        <v>610</v>
      </c>
      <c r="F105" s="276">
        <f>'приложение 6'!Q558</f>
        <v>17196.7</v>
      </c>
      <c r="G105" s="276">
        <f>'приложение 6'!R558</f>
        <v>17196.7</v>
      </c>
      <c r="H105" s="276">
        <f>'приложение 6'!S558</f>
        <v>17196.7</v>
      </c>
    </row>
    <row r="106" spans="1:8" s="329" customFormat="1" ht="65.25" customHeight="1">
      <c r="A106" s="261" t="s">
        <v>569</v>
      </c>
      <c r="B106" s="274" t="s">
        <v>641</v>
      </c>
      <c r="C106" s="280"/>
      <c r="D106" s="280"/>
      <c r="E106" s="246"/>
      <c r="F106" s="276">
        <f>F107</f>
        <v>5707.5</v>
      </c>
      <c r="G106" s="276">
        <f>G107</f>
        <v>5707.5</v>
      </c>
      <c r="H106" s="276">
        <f>H107</f>
        <v>5707.5</v>
      </c>
    </row>
    <row r="107" spans="1:8" s="329" customFormat="1" ht="15.75">
      <c r="A107" s="2" t="s">
        <v>446</v>
      </c>
      <c r="B107" s="274" t="s">
        <v>641</v>
      </c>
      <c r="C107" s="275" t="s">
        <v>453</v>
      </c>
      <c r="D107" s="275" t="s">
        <v>146</v>
      </c>
      <c r="E107" s="246">
        <v>610</v>
      </c>
      <c r="F107" s="276">
        <f>'приложение 6'!Q560</f>
        <v>5707.5</v>
      </c>
      <c r="G107" s="276">
        <f>'приложение 6'!R560</f>
        <v>5707.5</v>
      </c>
      <c r="H107" s="276">
        <f>'приложение 6'!S560</f>
        <v>5707.5</v>
      </c>
    </row>
    <row r="108" spans="1:8" s="329" customFormat="1" ht="31.5">
      <c r="A108" s="279" t="s">
        <v>91</v>
      </c>
      <c r="B108" s="246" t="s">
        <v>642</v>
      </c>
      <c r="C108" s="280"/>
      <c r="D108" s="280"/>
      <c r="E108" s="246"/>
      <c r="F108" s="276">
        <f>F109</f>
        <v>172.5</v>
      </c>
      <c r="G108" s="276">
        <f>G109</f>
        <v>172.5</v>
      </c>
      <c r="H108" s="276">
        <f>H109</f>
        <v>172.5</v>
      </c>
    </row>
    <row r="109" spans="1:8" s="329" customFormat="1" ht="15.75">
      <c r="A109" s="279" t="s">
        <v>446</v>
      </c>
      <c r="B109" s="246" t="s">
        <v>642</v>
      </c>
      <c r="C109" s="280" t="s">
        <v>453</v>
      </c>
      <c r="D109" s="280" t="s">
        <v>149</v>
      </c>
      <c r="E109" s="246">
        <v>610</v>
      </c>
      <c r="F109" s="276">
        <f>'приложение 6'!Q583</f>
        <v>172.5</v>
      </c>
      <c r="G109" s="276">
        <f>'приложение 6'!R583</f>
        <v>172.5</v>
      </c>
      <c r="H109" s="276">
        <f>'приложение 6'!S583</f>
        <v>172.5</v>
      </c>
    </row>
    <row r="110" spans="1:8" s="329" customFormat="1" ht="79.5" customHeight="1">
      <c r="A110" s="279" t="s">
        <v>90</v>
      </c>
      <c r="B110" s="246" t="s">
        <v>643</v>
      </c>
      <c r="C110" s="280"/>
      <c r="D110" s="280"/>
      <c r="E110" s="246"/>
      <c r="F110" s="276">
        <f>F111</f>
        <v>61585.6</v>
      </c>
      <c r="G110" s="276">
        <f>G111</f>
        <v>61123.8</v>
      </c>
      <c r="H110" s="276">
        <f>H111</f>
        <v>61123.8</v>
      </c>
    </row>
    <row r="111" spans="1:8" s="329" customFormat="1" ht="15.75">
      <c r="A111" s="279" t="s">
        <v>446</v>
      </c>
      <c r="B111" s="246" t="s">
        <v>643</v>
      </c>
      <c r="C111" s="280" t="s">
        <v>453</v>
      </c>
      <c r="D111" s="280" t="s">
        <v>146</v>
      </c>
      <c r="E111" s="246">
        <v>610</v>
      </c>
      <c r="F111" s="276">
        <f>'приложение 6'!Q562</f>
        <v>61585.6</v>
      </c>
      <c r="G111" s="276">
        <f>'приложение 6'!R562</f>
        <v>61123.8</v>
      </c>
      <c r="H111" s="276">
        <f>'приложение 6'!S562</f>
        <v>61123.8</v>
      </c>
    </row>
    <row r="112" spans="1:8" s="329" customFormat="1" ht="90.75" customHeight="1">
      <c r="A112" s="279" t="s">
        <v>87</v>
      </c>
      <c r="B112" s="246" t="s">
        <v>644</v>
      </c>
      <c r="C112" s="280"/>
      <c r="D112" s="280"/>
      <c r="E112" s="246"/>
      <c r="F112" s="276">
        <f>SUM(F113:F115)</f>
        <v>3828</v>
      </c>
      <c r="G112" s="276">
        <f>SUM(G113:G115)</f>
        <v>3828</v>
      </c>
      <c r="H112" s="276">
        <f>SUM(H113:H115)</f>
        <v>3828</v>
      </c>
    </row>
    <row r="113" spans="1:8" s="329" customFormat="1" ht="36.75" customHeight="1">
      <c r="A113" s="279" t="s">
        <v>444</v>
      </c>
      <c r="B113" s="246" t="s">
        <v>644</v>
      </c>
      <c r="C113" s="280" t="s">
        <v>453</v>
      </c>
      <c r="D113" s="280" t="s">
        <v>148</v>
      </c>
      <c r="E113" s="246">
        <v>240</v>
      </c>
      <c r="F113" s="276">
        <f>'приложение 6'!Q695</f>
        <v>41.1</v>
      </c>
      <c r="G113" s="276">
        <f>'приложение 6'!R695</f>
        <v>41.1</v>
      </c>
      <c r="H113" s="276">
        <f>'приложение 6'!S695</f>
        <v>41.1</v>
      </c>
    </row>
    <row r="114" spans="1:8" s="329" customFormat="1" ht="36.75" customHeight="1">
      <c r="A114" s="279" t="s">
        <v>449</v>
      </c>
      <c r="B114" s="246" t="s">
        <v>644</v>
      </c>
      <c r="C114" s="280" t="s">
        <v>453</v>
      </c>
      <c r="D114" s="280" t="s">
        <v>148</v>
      </c>
      <c r="E114" s="246">
        <v>320</v>
      </c>
      <c r="F114" s="276">
        <f>'приложение 6'!Q696</f>
        <v>3414.3</v>
      </c>
      <c r="G114" s="276">
        <f>'приложение 6'!R696</f>
        <v>3414.3</v>
      </c>
      <c r="H114" s="276">
        <f>'приложение 6'!S696</f>
        <v>3414.3</v>
      </c>
    </row>
    <row r="115" spans="1:8" ht="15.75">
      <c r="A115" s="279" t="s">
        <v>446</v>
      </c>
      <c r="B115" s="246" t="s">
        <v>644</v>
      </c>
      <c r="C115" s="280" t="s">
        <v>453</v>
      </c>
      <c r="D115" s="280" t="s">
        <v>147</v>
      </c>
      <c r="E115" s="246">
        <v>610</v>
      </c>
      <c r="F115" s="276">
        <f>'приложение 6'!Q648</f>
        <v>372.6</v>
      </c>
      <c r="G115" s="276">
        <f>'приложение 6'!R648</f>
        <v>372.6</v>
      </c>
      <c r="H115" s="276">
        <f>'приложение 6'!S648</f>
        <v>372.6</v>
      </c>
    </row>
    <row r="116" spans="1:8" ht="31.5">
      <c r="A116" s="293" t="s">
        <v>403</v>
      </c>
      <c r="B116" s="246" t="s">
        <v>645</v>
      </c>
      <c r="C116" s="280"/>
      <c r="D116" s="280"/>
      <c r="E116" s="246"/>
      <c r="F116" s="276">
        <f>F117+F121+F128+F130+F126+F119+F124+F134+F136+F138</f>
        <v>200680</v>
      </c>
      <c r="G116" s="276">
        <f>G117+G121+G128+G130+G126+G119+G124+G134+G136+G138</f>
        <v>195991.5</v>
      </c>
      <c r="H116" s="276">
        <f>H117+H121+H128+H130+H126+H119+H124+H134+H136+H138</f>
        <v>196223.8</v>
      </c>
    </row>
    <row r="117" spans="1:8" ht="31.5">
      <c r="A117" s="279" t="s">
        <v>98</v>
      </c>
      <c r="B117" s="246" t="s">
        <v>646</v>
      </c>
      <c r="C117" s="280"/>
      <c r="D117" s="280"/>
      <c r="E117" s="246"/>
      <c r="F117" s="276">
        <f>F118</f>
        <v>46</v>
      </c>
      <c r="G117" s="276">
        <f>G118</f>
        <v>46</v>
      </c>
      <c r="H117" s="276">
        <f>H118</f>
        <v>46</v>
      </c>
    </row>
    <row r="118" spans="1:8" ht="34.5" customHeight="1">
      <c r="A118" s="279" t="s">
        <v>444</v>
      </c>
      <c r="B118" s="246" t="s">
        <v>646</v>
      </c>
      <c r="C118" s="280" t="s">
        <v>453</v>
      </c>
      <c r="D118" s="280" t="s">
        <v>147</v>
      </c>
      <c r="E118" s="246">
        <v>240</v>
      </c>
      <c r="F118" s="276">
        <f>'приложение 6'!Q651</f>
        <v>46</v>
      </c>
      <c r="G118" s="276">
        <f>'приложение 6'!R651</f>
        <v>46</v>
      </c>
      <c r="H118" s="276">
        <f>'приложение 6'!S651</f>
        <v>46</v>
      </c>
    </row>
    <row r="119" spans="1:8" ht="78.75" customHeight="1" hidden="1">
      <c r="A119" s="227" t="s">
        <v>246</v>
      </c>
      <c r="B119" s="274" t="s">
        <v>647</v>
      </c>
      <c r="C119" s="280"/>
      <c r="D119" s="280"/>
      <c r="E119" s="246"/>
      <c r="F119" s="276">
        <f>F120</f>
        <v>0</v>
      </c>
      <c r="G119" s="276">
        <f>G120</f>
        <v>0</v>
      </c>
      <c r="H119" s="276">
        <f>H120</f>
        <v>0</v>
      </c>
    </row>
    <row r="120" spans="1:8" ht="18" customHeight="1" hidden="1">
      <c r="A120" s="227" t="s">
        <v>447</v>
      </c>
      <c r="B120" s="274" t="s">
        <v>647</v>
      </c>
      <c r="C120" s="275" t="s">
        <v>453</v>
      </c>
      <c r="D120" s="275" t="s">
        <v>147</v>
      </c>
      <c r="E120" s="246">
        <v>110</v>
      </c>
      <c r="F120" s="276">
        <f>'приложение 6'!Q653</f>
        <v>0</v>
      </c>
      <c r="G120" s="276">
        <f>'приложение 6'!R653</f>
        <v>0</v>
      </c>
      <c r="H120" s="276">
        <f>'приложение 6'!S653</f>
        <v>0</v>
      </c>
    </row>
    <row r="121" spans="1:8" ht="31.5">
      <c r="A121" s="279" t="s">
        <v>91</v>
      </c>
      <c r="B121" s="246" t="s">
        <v>648</v>
      </c>
      <c r="C121" s="280"/>
      <c r="D121" s="280"/>
      <c r="E121" s="246"/>
      <c r="F121" s="276">
        <f>SUM(F122:F123)</f>
        <v>44301.7</v>
      </c>
      <c r="G121" s="276">
        <f>SUM(G122:G123)</f>
        <v>44301.7</v>
      </c>
      <c r="H121" s="276">
        <f>SUM(H122:H123)</f>
        <v>44301.7</v>
      </c>
    </row>
    <row r="122" spans="1:8" ht="47.25">
      <c r="A122" s="279" t="s">
        <v>444</v>
      </c>
      <c r="B122" s="246" t="s">
        <v>648</v>
      </c>
      <c r="C122" s="280" t="s">
        <v>453</v>
      </c>
      <c r="D122" s="280" t="s">
        <v>149</v>
      </c>
      <c r="E122" s="246">
        <v>240</v>
      </c>
      <c r="F122" s="276">
        <f>'приложение 6'!Q586</f>
        <v>0</v>
      </c>
      <c r="G122" s="276">
        <f>'приложение 6'!R586</f>
        <v>0</v>
      </c>
      <c r="H122" s="276">
        <f>'приложение 6'!S586</f>
        <v>0</v>
      </c>
    </row>
    <row r="123" spans="1:8" ht="15.75">
      <c r="A123" s="279" t="s">
        <v>446</v>
      </c>
      <c r="B123" s="246" t="s">
        <v>648</v>
      </c>
      <c r="C123" s="280" t="s">
        <v>453</v>
      </c>
      <c r="D123" s="280" t="s">
        <v>149</v>
      </c>
      <c r="E123" s="246">
        <v>610</v>
      </c>
      <c r="F123" s="276">
        <f>'приложение 6'!Q587</f>
        <v>44301.7</v>
      </c>
      <c r="G123" s="276">
        <f>'приложение 6'!R587</f>
        <v>44301.7</v>
      </c>
      <c r="H123" s="276">
        <f>'приложение 6'!S587</f>
        <v>44301.7</v>
      </c>
    </row>
    <row r="124" spans="1:8" ht="141.75" customHeight="1">
      <c r="A124" s="19" t="s">
        <v>765</v>
      </c>
      <c r="B124" s="274" t="s">
        <v>649</v>
      </c>
      <c r="C124" s="280"/>
      <c r="D124" s="280"/>
      <c r="E124" s="246"/>
      <c r="F124" s="276">
        <f>F125</f>
        <v>9343.2</v>
      </c>
      <c r="G124" s="276">
        <f>G125</f>
        <v>9343.2</v>
      </c>
      <c r="H124" s="276">
        <f>H125</f>
        <v>9343.2</v>
      </c>
    </row>
    <row r="125" spans="1:8" ht="15.75">
      <c r="A125" s="19" t="s">
        <v>446</v>
      </c>
      <c r="B125" s="274" t="s">
        <v>649</v>
      </c>
      <c r="C125" s="275" t="s">
        <v>453</v>
      </c>
      <c r="D125" s="275" t="s">
        <v>149</v>
      </c>
      <c r="E125" s="246">
        <v>610</v>
      </c>
      <c r="F125" s="276">
        <f>'приложение 6'!Q589</f>
        <v>9343.2</v>
      </c>
      <c r="G125" s="276">
        <f>'приложение 6'!R589</f>
        <v>9343.2</v>
      </c>
      <c r="H125" s="276">
        <f>'приложение 6'!S589</f>
        <v>9343.2</v>
      </c>
    </row>
    <row r="126" spans="1:8" ht="65.25" customHeight="1">
      <c r="A126" s="19" t="s">
        <v>569</v>
      </c>
      <c r="B126" s="274" t="s">
        <v>650</v>
      </c>
      <c r="C126" s="280"/>
      <c r="D126" s="280"/>
      <c r="E126" s="246"/>
      <c r="F126" s="276">
        <f>F127</f>
        <v>14431.9</v>
      </c>
      <c r="G126" s="276">
        <f>G127</f>
        <v>14431.9</v>
      </c>
      <c r="H126" s="276">
        <f>H127</f>
        <v>14431.9</v>
      </c>
    </row>
    <row r="127" spans="1:8" ht="15.75">
      <c r="A127" s="19" t="s">
        <v>446</v>
      </c>
      <c r="B127" s="274" t="s">
        <v>650</v>
      </c>
      <c r="C127" s="275" t="s">
        <v>453</v>
      </c>
      <c r="D127" s="275" t="s">
        <v>149</v>
      </c>
      <c r="E127" s="246">
        <v>610</v>
      </c>
      <c r="F127" s="276">
        <f>'приложение 6'!Q591</f>
        <v>14431.9</v>
      </c>
      <c r="G127" s="276">
        <f>'приложение 6'!R591</f>
        <v>14431.9</v>
      </c>
      <c r="H127" s="276">
        <f>'приложение 6'!S591</f>
        <v>14431.9</v>
      </c>
    </row>
    <row r="128" spans="1:8" ht="78.75" customHeight="1">
      <c r="A128" s="279" t="s">
        <v>90</v>
      </c>
      <c r="B128" s="246" t="s">
        <v>651</v>
      </c>
      <c r="C128" s="280"/>
      <c r="D128" s="280"/>
      <c r="E128" s="246"/>
      <c r="F128" s="276">
        <f>F129</f>
        <v>111342.6</v>
      </c>
      <c r="G128" s="276">
        <f>G129</f>
        <v>108403.7</v>
      </c>
      <c r="H128" s="276">
        <f>H129</f>
        <v>108403.7</v>
      </c>
    </row>
    <row r="129" spans="1:8" ht="15.75">
      <c r="A129" s="279" t="s">
        <v>446</v>
      </c>
      <c r="B129" s="246" t="s">
        <v>651</v>
      </c>
      <c r="C129" s="280" t="s">
        <v>453</v>
      </c>
      <c r="D129" s="280" t="s">
        <v>149</v>
      </c>
      <c r="E129" s="246">
        <v>610</v>
      </c>
      <c r="F129" s="276">
        <f>'приложение 6'!Q593</f>
        <v>111342.6</v>
      </c>
      <c r="G129" s="276">
        <f>'приложение 6'!R593</f>
        <v>108403.7</v>
      </c>
      <c r="H129" s="276">
        <f>'приложение 6'!S593</f>
        <v>108403.7</v>
      </c>
    </row>
    <row r="130" spans="1:8" ht="99" customHeight="1">
      <c r="A130" s="279" t="s">
        <v>87</v>
      </c>
      <c r="B130" s="246" t="s">
        <v>652</v>
      </c>
      <c r="C130" s="280"/>
      <c r="D130" s="280"/>
      <c r="E130" s="246"/>
      <c r="F130" s="276">
        <f>SUM(F131:F133)</f>
        <v>11228.5</v>
      </c>
      <c r="G130" s="276">
        <f>SUM(G131:G133)</f>
        <v>11228.5</v>
      </c>
      <c r="H130" s="276">
        <f>SUM(H131:H133)</f>
        <v>11228.5</v>
      </c>
    </row>
    <row r="131" spans="1:8" ht="47.25" customHeight="1">
      <c r="A131" s="279" t="s">
        <v>444</v>
      </c>
      <c r="B131" s="246" t="s">
        <v>652</v>
      </c>
      <c r="C131" s="280" t="s">
        <v>453</v>
      </c>
      <c r="D131" s="280" t="s">
        <v>147</v>
      </c>
      <c r="E131" s="246">
        <v>240</v>
      </c>
      <c r="F131" s="276">
        <f>'приложение 6'!Q655</f>
        <v>32.3</v>
      </c>
      <c r="G131" s="276">
        <f>'приложение 6'!R655</f>
        <v>32.3</v>
      </c>
      <c r="H131" s="276">
        <f>'приложение 6'!S655</f>
        <v>32.3</v>
      </c>
    </row>
    <row r="132" spans="1:8" ht="35.25" customHeight="1">
      <c r="A132" s="279" t="s">
        <v>449</v>
      </c>
      <c r="B132" s="246" t="s">
        <v>652</v>
      </c>
      <c r="C132" s="280" t="s">
        <v>453</v>
      </c>
      <c r="D132" s="280" t="s">
        <v>147</v>
      </c>
      <c r="E132" s="246">
        <v>320</v>
      </c>
      <c r="F132" s="276">
        <f>'приложение 6'!Q656</f>
        <v>2466.1</v>
      </c>
      <c r="G132" s="276">
        <f>'приложение 6'!R656</f>
        <v>2466.1</v>
      </c>
      <c r="H132" s="276">
        <f>'приложение 6'!S656</f>
        <v>2466.1</v>
      </c>
    </row>
    <row r="133" spans="1:8" ht="15.75">
      <c r="A133" s="279" t="s">
        <v>446</v>
      </c>
      <c r="B133" s="246" t="s">
        <v>652</v>
      </c>
      <c r="C133" s="280" t="s">
        <v>453</v>
      </c>
      <c r="D133" s="280" t="s">
        <v>147</v>
      </c>
      <c r="E133" s="246">
        <v>610</v>
      </c>
      <c r="F133" s="276">
        <f>'приложение 6'!Q657</f>
        <v>8730.1</v>
      </c>
      <c r="G133" s="276">
        <f>'приложение 6'!R657</f>
        <v>8730.1</v>
      </c>
      <c r="H133" s="276">
        <f>'приложение 6'!S657</f>
        <v>8730.1</v>
      </c>
    </row>
    <row r="134" spans="1:8" ht="66.75" customHeight="1">
      <c r="A134" s="19" t="s">
        <v>766</v>
      </c>
      <c r="B134" s="274" t="s">
        <v>653</v>
      </c>
      <c r="C134" s="280"/>
      <c r="D134" s="280"/>
      <c r="E134" s="246"/>
      <c r="F134" s="276">
        <f>F135</f>
        <v>8606.1</v>
      </c>
      <c r="G134" s="276">
        <f>G135</f>
        <v>8236.5</v>
      </c>
      <c r="H134" s="276">
        <f>H135</f>
        <v>8468.8</v>
      </c>
    </row>
    <row r="135" spans="1:8" ht="15.75">
      <c r="A135" s="17" t="s">
        <v>446</v>
      </c>
      <c r="B135" s="274" t="s">
        <v>653</v>
      </c>
      <c r="C135" s="275" t="s">
        <v>453</v>
      </c>
      <c r="D135" s="275" t="s">
        <v>149</v>
      </c>
      <c r="E135" s="246">
        <v>610</v>
      </c>
      <c r="F135" s="276">
        <f>'приложение 6'!Q595</f>
        <v>8606.1</v>
      </c>
      <c r="G135" s="276">
        <f>'приложение 6'!R595</f>
        <v>8236.5</v>
      </c>
      <c r="H135" s="276">
        <f>'приложение 6'!S595</f>
        <v>8468.8</v>
      </c>
    </row>
    <row r="136" spans="1:8" ht="41.25" customHeight="1">
      <c r="A136" s="294" t="s">
        <v>476</v>
      </c>
      <c r="B136" s="19" t="s">
        <v>636</v>
      </c>
      <c r="C136" s="275"/>
      <c r="D136" s="275"/>
      <c r="E136" s="246"/>
      <c r="F136" s="276">
        <f>F137</f>
        <v>1244.9</v>
      </c>
      <c r="G136" s="276">
        <f>G137</f>
        <v>0</v>
      </c>
      <c r="H136" s="276">
        <f>H137</f>
        <v>0</v>
      </c>
    </row>
    <row r="137" spans="1:8" ht="15.75">
      <c r="A137" s="19" t="s">
        <v>446</v>
      </c>
      <c r="B137" s="19" t="s">
        <v>636</v>
      </c>
      <c r="C137" s="275" t="s">
        <v>453</v>
      </c>
      <c r="D137" s="275" t="s">
        <v>149</v>
      </c>
      <c r="E137" s="246">
        <v>610</v>
      </c>
      <c r="F137" s="276">
        <f>'приложение 6'!Q597</f>
        <v>1244.9</v>
      </c>
      <c r="G137" s="276">
        <f>'приложение 6'!R597</f>
        <v>0</v>
      </c>
      <c r="H137" s="276">
        <f>'приложение 6'!S597</f>
        <v>0</v>
      </c>
    </row>
    <row r="138" spans="1:8" ht="63">
      <c r="A138" s="19" t="s">
        <v>875</v>
      </c>
      <c r="B138" s="19" t="s">
        <v>876</v>
      </c>
      <c r="C138" s="275"/>
      <c r="D138" s="275"/>
      <c r="E138" s="246"/>
      <c r="F138" s="276">
        <f>F139</f>
        <v>135.1</v>
      </c>
      <c r="G138" s="276">
        <f>G139</f>
        <v>0</v>
      </c>
      <c r="H138" s="276">
        <f>H139</f>
        <v>0</v>
      </c>
    </row>
    <row r="139" spans="1:8" ht="15.75">
      <c r="A139" s="19" t="s">
        <v>446</v>
      </c>
      <c r="B139" s="19" t="s">
        <v>876</v>
      </c>
      <c r="C139" s="275" t="s">
        <v>453</v>
      </c>
      <c r="D139" s="275" t="s">
        <v>149</v>
      </c>
      <c r="E139" s="246">
        <v>610</v>
      </c>
      <c r="F139" s="276">
        <f>'приложение 6'!Q599</f>
        <v>135.1</v>
      </c>
      <c r="G139" s="276">
        <f>'приложение 6'!R599</f>
        <v>0</v>
      </c>
      <c r="H139" s="276">
        <f>'приложение 6'!S599</f>
        <v>0</v>
      </c>
    </row>
    <row r="140" spans="1:8" ht="33" customHeight="1">
      <c r="A140" s="279" t="s">
        <v>500</v>
      </c>
      <c r="B140" s="246" t="s">
        <v>654</v>
      </c>
      <c r="C140" s="280"/>
      <c r="D140" s="280"/>
      <c r="E140" s="246"/>
      <c r="F140" s="276">
        <f>F141+F144+F146+F148+F150+F152</f>
        <v>5888.1</v>
      </c>
      <c r="G140" s="276">
        <f>G141+G144+G146+G148+G150+G152</f>
        <v>5888.1</v>
      </c>
      <c r="H140" s="276">
        <f>H141+H144+H146+H148+H150+H152</f>
        <v>5888.1</v>
      </c>
    </row>
    <row r="141" spans="1:8" ht="31.5">
      <c r="A141" s="279" t="s">
        <v>98</v>
      </c>
      <c r="B141" s="246" t="s">
        <v>655</v>
      </c>
      <c r="C141" s="280"/>
      <c r="D141" s="280"/>
      <c r="E141" s="246"/>
      <c r="F141" s="276">
        <f>F143+F142</f>
        <v>2518.4</v>
      </c>
      <c r="G141" s="276">
        <f>G143+G142</f>
        <v>2508.4</v>
      </c>
      <c r="H141" s="276">
        <f>H143+H142</f>
        <v>2508.4</v>
      </c>
    </row>
    <row r="142" spans="1:8" ht="47.25">
      <c r="A142" s="279" t="s">
        <v>444</v>
      </c>
      <c r="B142" s="246" t="s">
        <v>655</v>
      </c>
      <c r="C142" s="280" t="s">
        <v>453</v>
      </c>
      <c r="D142" s="280" t="s">
        <v>147</v>
      </c>
      <c r="E142" s="246">
        <v>240</v>
      </c>
      <c r="F142" s="276">
        <f>'приложение 6'!Q660</f>
        <v>178</v>
      </c>
      <c r="G142" s="276">
        <f>'приложение 6'!R660</f>
        <v>168</v>
      </c>
      <c r="H142" s="276">
        <f>'приложение 6'!S660</f>
        <v>168</v>
      </c>
    </row>
    <row r="143" spans="1:8" ht="60" customHeight="1">
      <c r="A143" s="293" t="s">
        <v>761</v>
      </c>
      <c r="B143" s="246" t="s">
        <v>655</v>
      </c>
      <c r="C143" s="280" t="s">
        <v>453</v>
      </c>
      <c r="D143" s="280" t="s">
        <v>147</v>
      </c>
      <c r="E143" s="246">
        <v>630</v>
      </c>
      <c r="F143" s="276">
        <f>'приложение 6'!Q661</f>
        <v>2340.4</v>
      </c>
      <c r="G143" s="276">
        <f>'приложение 6'!R661</f>
        <v>2340.4</v>
      </c>
      <c r="H143" s="276">
        <f>'приложение 6'!S661</f>
        <v>2340.4</v>
      </c>
    </row>
    <row r="144" spans="1:8" ht="31.5">
      <c r="A144" s="279" t="s">
        <v>91</v>
      </c>
      <c r="B144" s="246" t="s">
        <v>656</v>
      </c>
      <c r="C144" s="280"/>
      <c r="D144" s="280"/>
      <c r="E144" s="246"/>
      <c r="F144" s="276">
        <f>F145</f>
        <v>122</v>
      </c>
      <c r="G144" s="276">
        <f>G145</f>
        <v>122</v>
      </c>
      <c r="H144" s="276">
        <f>H145</f>
        <v>122</v>
      </c>
    </row>
    <row r="145" spans="1:8" ht="15.75">
      <c r="A145" s="279" t="s">
        <v>446</v>
      </c>
      <c r="B145" s="246" t="s">
        <v>656</v>
      </c>
      <c r="C145" s="280" t="s">
        <v>453</v>
      </c>
      <c r="D145" s="280" t="s">
        <v>149</v>
      </c>
      <c r="E145" s="246">
        <v>610</v>
      </c>
      <c r="F145" s="276">
        <f>'приложение 6'!Q602</f>
        <v>122</v>
      </c>
      <c r="G145" s="276">
        <f>'приложение 6'!R602</f>
        <v>122</v>
      </c>
      <c r="H145" s="276">
        <f>'приложение 6'!S602</f>
        <v>122</v>
      </c>
    </row>
    <row r="146" spans="1:8" ht="78.75" hidden="1">
      <c r="A146" s="279" t="s">
        <v>246</v>
      </c>
      <c r="B146" s="246" t="s">
        <v>657</v>
      </c>
      <c r="C146" s="280"/>
      <c r="D146" s="280"/>
      <c r="E146" s="246"/>
      <c r="F146" s="276">
        <f>F147</f>
        <v>0</v>
      </c>
      <c r="G146" s="276">
        <f>G147</f>
        <v>0</v>
      </c>
      <c r="H146" s="276">
        <f>H147</f>
        <v>0</v>
      </c>
    </row>
    <row r="147" spans="1:8" ht="47.25" hidden="1">
      <c r="A147" s="279" t="s">
        <v>444</v>
      </c>
      <c r="B147" s="246" t="s">
        <v>657</v>
      </c>
      <c r="C147" s="280" t="s">
        <v>453</v>
      </c>
      <c r="D147" s="280" t="s">
        <v>147</v>
      </c>
      <c r="E147" s="246">
        <v>240</v>
      </c>
      <c r="F147" s="276">
        <f>'приложение 6'!Q663</f>
        <v>0</v>
      </c>
      <c r="G147" s="276">
        <f>'приложение 6'!R663</f>
        <v>0</v>
      </c>
      <c r="H147" s="276">
        <f>'приложение 6'!S663</f>
        <v>0</v>
      </c>
    </row>
    <row r="148" spans="1:8" ht="24.75" customHeight="1">
      <c r="A148" s="279" t="s">
        <v>92</v>
      </c>
      <c r="B148" s="246" t="s">
        <v>658</v>
      </c>
      <c r="C148" s="280"/>
      <c r="D148" s="280"/>
      <c r="E148" s="246"/>
      <c r="F148" s="276">
        <f>F149</f>
        <v>1572.6</v>
      </c>
      <c r="G148" s="276">
        <f>G149</f>
        <v>1582.6</v>
      </c>
      <c r="H148" s="276">
        <f>H149</f>
        <v>1582.6</v>
      </c>
    </row>
    <row r="149" spans="1:8" ht="15.75">
      <c r="A149" s="279" t="s">
        <v>446</v>
      </c>
      <c r="B149" s="246" t="s">
        <v>658</v>
      </c>
      <c r="C149" s="280" t="s">
        <v>453</v>
      </c>
      <c r="D149" s="280" t="s">
        <v>150</v>
      </c>
      <c r="E149" s="246">
        <v>610</v>
      </c>
      <c r="F149" s="276">
        <f>'приложение 6'!Q620</f>
        <v>1572.6</v>
      </c>
      <c r="G149" s="276">
        <f>'приложение 6'!R620</f>
        <v>1582.6</v>
      </c>
      <c r="H149" s="276">
        <f>'приложение 6'!S620</f>
        <v>1582.6</v>
      </c>
    </row>
    <row r="150" spans="1:8" ht="61.5" customHeight="1">
      <c r="A150" s="4" t="s">
        <v>569</v>
      </c>
      <c r="B150" s="274" t="s">
        <v>659</v>
      </c>
      <c r="C150" s="280"/>
      <c r="D150" s="280"/>
      <c r="E150" s="246"/>
      <c r="F150" s="276">
        <f>F151</f>
        <v>1675.1</v>
      </c>
      <c r="G150" s="276">
        <f>G151</f>
        <v>1675.1</v>
      </c>
      <c r="H150" s="276">
        <f>H151</f>
        <v>1675.1</v>
      </c>
    </row>
    <row r="151" spans="1:8" ht="15.75">
      <c r="A151" s="4" t="s">
        <v>446</v>
      </c>
      <c r="B151" s="274" t="s">
        <v>659</v>
      </c>
      <c r="C151" s="275" t="s">
        <v>453</v>
      </c>
      <c r="D151" s="275" t="s">
        <v>150</v>
      </c>
      <c r="E151" s="246">
        <v>610</v>
      </c>
      <c r="F151" s="276">
        <f>'приложение 6'!Q622</f>
        <v>1675.1</v>
      </c>
      <c r="G151" s="276">
        <f>'приложение 6'!R622</f>
        <v>1675.1</v>
      </c>
      <c r="H151" s="276">
        <f>'приложение 6'!S622</f>
        <v>1675.1</v>
      </c>
    </row>
    <row r="152" spans="1:8" ht="49.5" customHeight="1" hidden="1">
      <c r="A152" s="4" t="s">
        <v>1</v>
      </c>
      <c r="B152" s="274" t="s">
        <v>660</v>
      </c>
      <c r="C152" s="275"/>
      <c r="D152" s="275"/>
      <c r="E152" s="246"/>
      <c r="F152" s="276">
        <f>F153</f>
        <v>0</v>
      </c>
      <c r="G152" s="276">
        <f>G153</f>
        <v>0</v>
      </c>
      <c r="H152" s="276">
        <f>H153</f>
        <v>0</v>
      </c>
    </row>
    <row r="153" spans="1:8" ht="15.75" hidden="1">
      <c r="A153" s="4" t="s">
        <v>446</v>
      </c>
      <c r="B153" s="274" t="s">
        <v>660</v>
      </c>
      <c r="C153" s="275" t="s">
        <v>453</v>
      </c>
      <c r="D153" s="275" t="s">
        <v>150</v>
      </c>
      <c r="E153" s="246">
        <v>610</v>
      </c>
      <c r="F153" s="276">
        <f>'приложение 6'!Q624</f>
        <v>0</v>
      </c>
      <c r="G153" s="276">
        <f>'приложение 6'!R624</f>
        <v>0</v>
      </c>
      <c r="H153" s="276">
        <f>'приложение 6'!S624</f>
        <v>0</v>
      </c>
    </row>
    <row r="154" spans="1:8" ht="38.25" customHeight="1">
      <c r="A154" s="279" t="s">
        <v>404</v>
      </c>
      <c r="B154" s="246" t="s">
        <v>661</v>
      </c>
      <c r="C154" s="280"/>
      <c r="D154" s="280"/>
      <c r="E154" s="246"/>
      <c r="F154" s="276">
        <f>F155+F157</f>
        <v>30</v>
      </c>
      <c r="G154" s="276">
        <f>G155+G157</f>
        <v>30</v>
      </c>
      <c r="H154" s="276">
        <f>H155+H157</f>
        <v>30</v>
      </c>
    </row>
    <row r="155" spans="1:8" ht="31.5">
      <c r="A155" s="279" t="s">
        <v>98</v>
      </c>
      <c r="B155" s="246" t="s">
        <v>662</v>
      </c>
      <c r="C155" s="280"/>
      <c r="D155" s="280"/>
      <c r="E155" s="246"/>
      <c r="F155" s="276">
        <f>F156</f>
        <v>30</v>
      </c>
      <c r="G155" s="276">
        <f>G156</f>
        <v>30</v>
      </c>
      <c r="H155" s="276">
        <f>H156</f>
        <v>30</v>
      </c>
    </row>
    <row r="156" spans="1:8" ht="33" customHeight="1">
      <c r="A156" s="279" t="s">
        <v>444</v>
      </c>
      <c r="B156" s="246" t="s">
        <v>662</v>
      </c>
      <c r="C156" s="280" t="s">
        <v>453</v>
      </c>
      <c r="D156" s="280" t="s">
        <v>147</v>
      </c>
      <c r="E156" s="246">
        <v>240</v>
      </c>
      <c r="F156" s="276">
        <f>'приложение 6'!Q666</f>
        <v>30</v>
      </c>
      <c r="G156" s="276">
        <f>'приложение 6'!R666</f>
        <v>30</v>
      </c>
      <c r="H156" s="276">
        <f>'приложение 6'!S666</f>
        <v>30</v>
      </c>
    </row>
    <row r="157" spans="1:8" ht="78.75" hidden="1">
      <c r="A157" s="279" t="s">
        <v>246</v>
      </c>
      <c r="B157" s="246" t="s">
        <v>663</v>
      </c>
      <c r="C157" s="280"/>
      <c r="D157" s="280"/>
      <c r="E157" s="246"/>
      <c r="F157" s="276">
        <f>F158</f>
        <v>0</v>
      </c>
      <c r="G157" s="276">
        <f>G158</f>
        <v>0</v>
      </c>
      <c r="H157" s="276">
        <f>H158</f>
        <v>0</v>
      </c>
    </row>
    <row r="158" spans="1:8" ht="47.25" hidden="1">
      <c r="A158" s="279" t="s">
        <v>444</v>
      </c>
      <c r="B158" s="246" t="s">
        <v>663</v>
      </c>
      <c r="C158" s="280" t="s">
        <v>453</v>
      </c>
      <c r="D158" s="280" t="s">
        <v>147</v>
      </c>
      <c r="E158" s="246">
        <v>240</v>
      </c>
      <c r="F158" s="276">
        <f>'приложение 6'!Q668</f>
        <v>0</v>
      </c>
      <c r="G158" s="276">
        <f>'приложение 6'!R668</f>
        <v>0</v>
      </c>
      <c r="H158" s="276">
        <f>'приложение 6'!S668</f>
        <v>0</v>
      </c>
    </row>
    <row r="159" spans="1:8" ht="35.25" customHeight="1">
      <c r="A159" s="293" t="s">
        <v>501</v>
      </c>
      <c r="B159" s="246" t="s">
        <v>664</v>
      </c>
      <c r="C159" s="280"/>
      <c r="D159" s="280"/>
      <c r="E159" s="246"/>
      <c r="F159" s="276">
        <f>F160+F162+F166+F168+F164</f>
        <v>3371.2000000000003</v>
      </c>
      <c r="G159" s="276">
        <f>G160+G162+G166+G168+G164</f>
        <v>3274.4</v>
      </c>
      <c r="H159" s="276">
        <f>H160+H162+H166+H168+H164</f>
        <v>5232.2</v>
      </c>
    </row>
    <row r="160" spans="1:8" ht="15.75">
      <c r="A160" s="279" t="s">
        <v>88</v>
      </c>
      <c r="B160" s="246" t="s">
        <v>665</v>
      </c>
      <c r="C160" s="280"/>
      <c r="D160" s="280"/>
      <c r="E160" s="246"/>
      <c r="F160" s="276">
        <f>F161</f>
        <v>680</v>
      </c>
      <c r="G160" s="276">
        <f>G161</f>
        <v>900</v>
      </c>
      <c r="H160" s="276">
        <f>H161</f>
        <v>1050</v>
      </c>
    </row>
    <row r="161" spans="1:8" ht="15.75">
      <c r="A161" s="279" t="s">
        <v>446</v>
      </c>
      <c r="B161" s="246" t="s">
        <v>665</v>
      </c>
      <c r="C161" s="280" t="s">
        <v>453</v>
      </c>
      <c r="D161" s="280" t="s">
        <v>146</v>
      </c>
      <c r="E161" s="246">
        <v>610</v>
      </c>
      <c r="F161" s="276">
        <f>'приложение 6'!Q565</f>
        <v>680</v>
      </c>
      <c r="G161" s="276">
        <f>'приложение 6'!R565</f>
        <v>900</v>
      </c>
      <c r="H161" s="276">
        <f>'приложение 6'!S565</f>
        <v>1050</v>
      </c>
    </row>
    <row r="162" spans="1:8" ht="31.5">
      <c r="A162" s="279" t="s">
        <v>91</v>
      </c>
      <c r="B162" s="274" t="s">
        <v>467</v>
      </c>
      <c r="C162" s="280"/>
      <c r="D162" s="280"/>
      <c r="E162" s="246"/>
      <c r="F162" s="276">
        <f>F163</f>
        <v>2591.2000000000003</v>
      </c>
      <c r="G162" s="276">
        <f>G163</f>
        <v>2374.4</v>
      </c>
      <c r="H162" s="276">
        <f>H163</f>
        <v>2224.9</v>
      </c>
    </row>
    <row r="163" spans="1:8" ht="15.75">
      <c r="A163" s="279" t="s">
        <v>446</v>
      </c>
      <c r="B163" s="274" t="s">
        <v>467</v>
      </c>
      <c r="C163" s="280" t="s">
        <v>453</v>
      </c>
      <c r="D163" s="280" t="s">
        <v>149</v>
      </c>
      <c r="E163" s="246">
        <v>610</v>
      </c>
      <c r="F163" s="276">
        <f>'приложение 6'!Q605</f>
        <v>2591.2000000000003</v>
      </c>
      <c r="G163" s="276">
        <f>'приложение 6'!R605</f>
        <v>2374.4</v>
      </c>
      <c r="H163" s="276">
        <f>'приложение 6'!S605</f>
        <v>2224.9</v>
      </c>
    </row>
    <row r="164" spans="1:8" ht="45" customHeight="1" hidden="1">
      <c r="A164" s="2" t="s">
        <v>818</v>
      </c>
      <c r="B164" s="274" t="s">
        <v>819</v>
      </c>
      <c r="C164" s="280"/>
      <c r="D164" s="280"/>
      <c r="E164" s="246"/>
      <c r="F164" s="340">
        <f>F165</f>
        <v>0</v>
      </c>
      <c r="G164" s="340">
        <f>G165</f>
        <v>0</v>
      </c>
      <c r="H164" s="340">
        <f>H165</f>
        <v>0</v>
      </c>
    </row>
    <row r="165" spans="1:8" ht="47.25" hidden="1">
      <c r="A165" s="279" t="s">
        <v>444</v>
      </c>
      <c r="B165" s="274" t="s">
        <v>819</v>
      </c>
      <c r="C165" s="275" t="s">
        <v>453</v>
      </c>
      <c r="D165" s="275" t="s">
        <v>147</v>
      </c>
      <c r="E165" s="246">
        <v>240</v>
      </c>
      <c r="F165" s="276">
        <f>'приложение 6'!Q671</f>
        <v>0</v>
      </c>
      <c r="G165" s="276">
        <f>'приложение 6'!R671</f>
        <v>0</v>
      </c>
      <c r="H165" s="276">
        <f>'приложение 6'!S671</f>
        <v>0</v>
      </c>
    </row>
    <row r="166" spans="1:8" ht="48.75" customHeight="1">
      <c r="A166" s="4" t="s">
        <v>878</v>
      </c>
      <c r="B166" s="274" t="s">
        <v>881</v>
      </c>
      <c r="C166" s="280"/>
      <c r="D166" s="280"/>
      <c r="E166" s="246"/>
      <c r="F166" s="276">
        <f>F167</f>
        <v>100</v>
      </c>
      <c r="G166" s="276">
        <f>G167</f>
        <v>0</v>
      </c>
      <c r="H166" s="276">
        <f>H167</f>
        <v>0</v>
      </c>
    </row>
    <row r="167" spans="1:8" ht="15.75">
      <c r="A167" s="4" t="s">
        <v>446</v>
      </c>
      <c r="B167" s="274" t="s">
        <v>881</v>
      </c>
      <c r="C167" s="280" t="s">
        <v>453</v>
      </c>
      <c r="D167" s="280" t="s">
        <v>149</v>
      </c>
      <c r="E167" s="246">
        <v>610</v>
      </c>
      <c r="F167" s="276">
        <f>'приложение 6'!Q607</f>
        <v>100</v>
      </c>
      <c r="G167" s="276">
        <f>'приложение 6'!R607</f>
        <v>0</v>
      </c>
      <c r="H167" s="276">
        <f>'приложение 6'!S607</f>
        <v>0</v>
      </c>
    </row>
    <row r="168" spans="1:8" ht="63">
      <c r="A168" s="272" t="s">
        <v>880</v>
      </c>
      <c r="B168" s="274" t="s">
        <v>882</v>
      </c>
      <c r="C168" s="280"/>
      <c r="D168" s="280"/>
      <c r="E168" s="246"/>
      <c r="F168" s="276">
        <f>F169</f>
        <v>0</v>
      </c>
      <c r="G168" s="276">
        <f>G169</f>
        <v>0</v>
      </c>
      <c r="H168" s="276">
        <f>H169</f>
        <v>1957.3</v>
      </c>
    </row>
    <row r="169" spans="1:8" ht="15.75">
      <c r="A169" s="4" t="s">
        <v>446</v>
      </c>
      <c r="B169" s="274" t="s">
        <v>882</v>
      </c>
      <c r="C169" s="275" t="s">
        <v>453</v>
      </c>
      <c r="D169" s="275" t="s">
        <v>149</v>
      </c>
      <c r="E169" s="246">
        <v>610</v>
      </c>
      <c r="F169" s="276">
        <f>'приложение 6'!Q609</f>
        <v>0</v>
      </c>
      <c r="G169" s="276">
        <f>'приложение 6'!R609</f>
        <v>0</v>
      </c>
      <c r="H169" s="276">
        <f>'приложение 6'!S609</f>
        <v>1957.3</v>
      </c>
    </row>
    <row r="170" spans="1:8" ht="32.25" customHeight="1">
      <c r="A170" s="279" t="s">
        <v>546</v>
      </c>
      <c r="B170" s="274" t="s">
        <v>468</v>
      </c>
      <c r="C170" s="280"/>
      <c r="D170" s="280"/>
      <c r="E170" s="246"/>
      <c r="F170" s="276">
        <f>F171+F180+F178+F176</f>
        <v>4815.6</v>
      </c>
      <c r="G170" s="276">
        <f>G171+G180+G178</f>
        <v>4815.6</v>
      </c>
      <c r="H170" s="276">
        <f>H171+H180+H178</f>
        <v>4815.6</v>
      </c>
    </row>
    <row r="171" spans="1:8" ht="31.5">
      <c r="A171" s="279" t="s">
        <v>98</v>
      </c>
      <c r="B171" s="274" t="s">
        <v>469</v>
      </c>
      <c r="C171" s="280"/>
      <c r="D171" s="280"/>
      <c r="E171" s="246"/>
      <c r="F171" s="276">
        <f>SUM(F172:F175)</f>
        <v>3852</v>
      </c>
      <c r="G171" s="276">
        <f>SUM(G172:G175)</f>
        <v>3852</v>
      </c>
      <c r="H171" s="276">
        <f>SUM(H172:H175)</f>
        <v>3852</v>
      </c>
    </row>
    <row r="172" spans="1:8" ht="33.75" customHeight="1">
      <c r="A172" s="279" t="s">
        <v>315</v>
      </c>
      <c r="B172" s="274" t="s">
        <v>469</v>
      </c>
      <c r="C172" s="280" t="s">
        <v>453</v>
      </c>
      <c r="D172" s="280" t="s">
        <v>147</v>
      </c>
      <c r="E172" s="246">
        <v>120</v>
      </c>
      <c r="F172" s="276">
        <f>'приложение 6'!Q674</f>
        <v>3296.9</v>
      </c>
      <c r="G172" s="276">
        <f>'приложение 6'!R674</f>
        <v>3309</v>
      </c>
      <c r="H172" s="276">
        <f>'приложение 6'!S674</f>
        <v>3309</v>
      </c>
    </row>
    <row r="173" spans="1:8" ht="36" customHeight="1">
      <c r="A173" s="279" t="s">
        <v>444</v>
      </c>
      <c r="B173" s="274" t="s">
        <v>469</v>
      </c>
      <c r="C173" s="280" t="s">
        <v>453</v>
      </c>
      <c r="D173" s="280" t="s">
        <v>147</v>
      </c>
      <c r="E173" s="246">
        <v>240</v>
      </c>
      <c r="F173" s="276">
        <f>'приложение 6'!Q675</f>
        <v>555</v>
      </c>
      <c r="G173" s="276">
        <f>'приложение 6'!R675</f>
        <v>543</v>
      </c>
      <c r="H173" s="276">
        <f>'приложение 6'!S675</f>
        <v>543</v>
      </c>
    </row>
    <row r="174" spans="1:8" ht="34.5" customHeight="1" hidden="1">
      <c r="A174" s="21" t="s">
        <v>449</v>
      </c>
      <c r="B174" s="274" t="s">
        <v>469</v>
      </c>
      <c r="C174" s="280" t="s">
        <v>453</v>
      </c>
      <c r="D174" s="280" t="s">
        <v>147</v>
      </c>
      <c r="E174" s="246">
        <v>320</v>
      </c>
      <c r="F174" s="276">
        <f>'приложение 6'!Q676</f>
        <v>0</v>
      </c>
      <c r="G174" s="276">
        <f>'приложение 6'!R676</f>
        <v>0</v>
      </c>
      <c r="H174" s="276">
        <f>'приложение 6'!S676</f>
        <v>0</v>
      </c>
    </row>
    <row r="175" spans="1:8" ht="15.75" customHeight="1">
      <c r="A175" s="10" t="s">
        <v>445</v>
      </c>
      <c r="B175" s="274" t="s">
        <v>469</v>
      </c>
      <c r="C175" s="280" t="s">
        <v>453</v>
      </c>
      <c r="D175" s="280" t="s">
        <v>147</v>
      </c>
      <c r="E175" s="246">
        <v>850</v>
      </c>
      <c r="F175" s="276">
        <f>'приложение 6'!Q677</f>
        <v>0.1</v>
      </c>
      <c r="G175" s="276">
        <f>'приложение 6'!R677</f>
        <v>0</v>
      </c>
      <c r="H175" s="276">
        <f>'приложение 6'!S677</f>
        <v>0</v>
      </c>
    </row>
    <row r="176" spans="1:8" ht="48.75" customHeight="1" hidden="1">
      <c r="A176" s="272" t="s">
        <v>834</v>
      </c>
      <c r="B176" s="274" t="s">
        <v>837</v>
      </c>
      <c r="C176" s="280"/>
      <c r="D176" s="280"/>
      <c r="E176" s="246"/>
      <c r="F176" s="276">
        <f>F177</f>
        <v>0</v>
      </c>
      <c r="G176" s="276">
        <f>G177</f>
        <v>0</v>
      </c>
      <c r="H176" s="276">
        <f>H177</f>
        <v>0</v>
      </c>
    </row>
    <row r="177" spans="1:8" ht="33.75" customHeight="1" hidden="1">
      <c r="A177" s="21" t="s">
        <v>315</v>
      </c>
      <c r="B177" s="274" t="s">
        <v>837</v>
      </c>
      <c r="C177" s="275" t="s">
        <v>453</v>
      </c>
      <c r="D177" s="275" t="s">
        <v>147</v>
      </c>
      <c r="E177" s="246">
        <v>120</v>
      </c>
      <c r="F177" s="276">
        <f>'приложение 6'!Q679</f>
        <v>0</v>
      </c>
      <c r="G177" s="276">
        <v>0</v>
      </c>
      <c r="H177" s="276">
        <v>0</v>
      </c>
    </row>
    <row r="178" spans="1:8" ht="52.5" customHeight="1">
      <c r="A178" s="227" t="s">
        <v>569</v>
      </c>
      <c r="B178" s="274" t="s">
        <v>470</v>
      </c>
      <c r="C178" s="280"/>
      <c r="D178" s="280"/>
      <c r="E178" s="246"/>
      <c r="F178" s="276">
        <f>F179</f>
        <v>963.6</v>
      </c>
      <c r="G178" s="276">
        <f>G179</f>
        <v>963.6</v>
      </c>
      <c r="H178" s="276">
        <f>H179</f>
        <v>963.6</v>
      </c>
    </row>
    <row r="179" spans="1:8" ht="29.25" customHeight="1">
      <c r="A179" s="21" t="s">
        <v>315</v>
      </c>
      <c r="B179" s="274" t="s">
        <v>470</v>
      </c>
      <c r="C179" s="275" t="s">
        <v>453</v>
      </c>
      <c r="D179" s="275" t="s">
        <v>147</v>
      </c>
      <c r="E179" s="246">
        <v>120</v>
      </c>
      <c r="F179" s="276">
        <f>'приложение 6'!Q681</f>
        <v>963.6</v>
      </c>
      <c r="G179" s="276">
        <f>'приложение 6'!R681</f>
        <v>963.6</v>
      </c>
      <c r="H179" s="276">
        <f>'приложение 6'!S681</f>
        <v>963.6</v>
      </c>
    </row>
    <row r="180" spans="1:8" ht="78.75" customHeight="1" hidden="1">
      <c r="A180" s="279" t="s">
        <v>246</v>
      </c>
      <c r="B180" s="274" t="s">
        <v>471</v>
      </c>
      <c r="C180" s="280"/>
      <c r="D180" s="280"/>
      <c r="E180" s="246"/>
      <c r="F180" s="276">
        <f>SUM(F181:F183)</f>
        <v>0</v>
      </c>
      <c r="G180" s="276">
        <f>SUM(G181:G183)</f>
        <v>0</v>
      </c>
      <c r="H180" s="276">
        <f>SUM(H181:H183)</f>
        <v>0</v>
      </c>
    </row>
    <row r="181" spans="1:8" ht="25.5" customHeight="1" hidden="1">
      <c r="A181" s="279" t="s">
        <v>447</v>
      </c>
      <c r="B181" s="274" t="s">
        <v>471</v>
      </c>
      <c r="C181" s="280" t="s">
        <v>453</v>
      </c>
      <c r="D181" s="280" t="s">
        <v>147</v>
      </c>
      <c r="E181" s="246">
        <v>110</v>
      </c>
      <c r="F181" s="276">
        <f>'приложение 6'!Q683</f>
        <v>0</v>
      </c>
      <c r="G181" s="276">
        <f>'приложение 6'!R683</f>
        <v>0</v>
      </c>
      <c r="H181" s="276">
        <f>'приложение 6'!S683</f>
        <v>0</v>
      </c>
    </row>
    <row r="182" spans="1:8" ht="41.25" customHeight="1" hidden="1">
      <c r="A182" s="279" t="s">
        <v>444</v>
      </c>
      <c r="B182" s="274" t="s">
        <v>471</v>
      </c>
      <c r="C182" s="280" t="s">
        <v>453</v>
      </c>
      <c r="D182" s="280" t="s">
        <v>147</v>
      </c>
      <c r="E182" s="246">
        <v>240</v>
      </c>
      <c r="F182" s="276">
        <f>'приложение 6'!Q684</f>
        <v>0</v>
      </c>
      <c r="G182" s="276">
        <f>'приложение 6'!R684</f>
        <v>0</v>
      </c>
      <c r="H182" s="276">
        <f>'приложение 6'!S684</f>
        <v>0</v>
      </c>
    </row>
    <row r="183" spans="1:8" ht="15.75" hidden="1">
      <c r="A183" s="10" t="s">
        <v>445</v>
      </c>
      <c r="B183" s="274" t="s">
        <v>471</v>
      </c>
      <c r="C183" s="280" t="s">
        <v>453</v>
      </c>
      <c r="D183" s="280" t="s">
        <v>147</v>
      </c>
      <c r="E183" s="246">
        <v>850</v>
      </c>
      <c r="F183" s="276">
        <f>'приложение 6'!Q685</f>
        <v>0</v>
      </c>
      <c r="G183" s="276">
        <f>'приложение 6'!R685</f>
        <v>0</v>
      </c>
      <c r="H183" s="276">
        <f>'приложение 6'!S685</f>
        <v>0</v>
      </c>
    </row>
    <row r="184" spans="1:8" ht="45" customHeight="1">
      <c r="A184" s="293" t="s">
        <v>678</v>
      </c>
      <c r="B184" s="274" t="s">
        <v>472</v>
      </c>
      <c r="C184" s="280"/>
      <c r="D184" s="280"/>
      <c r="E184" s="246"/>
      <c r="F184" s="276">
        <f aca="true" t="shared" si="4" ref="F184:H185">F185</f>
        <v>0</v>
      </c>
      <c r="G184" s="276">
        <f t="shared" si="4"/>
        <v>4706.1</v>
      </c>
      <c r="H184" s="276">
        <f t="shared" si="4"/>
        <v>6000.6</v>
      </c>
    </row>
    <row r="185" spans="1:8" ht="90" customHeight="1">
      <c r="A185" s="279" t="s">
        <v>434</v>
      </c>
      <c r="B185" s="274" t="s">
        <v>473</v>
      </c>
      <c r="C185" s="280"/>
      <c r="D185" s="280"/>
      <c r="E185" s="246"/>
      <c r="F185" s="276">
        <f t="shared" si="4"/>
        <v>0</v>
      </c>
      <c r="G185" s="276">
        <f t="shared" si="4"/>
        <v>4706.1</v>
      </c>
      <c r="H185" s="276">
        <f t="shared" si="4"/>
        <v>6000.6</v>
      </c>
    </row>
    <row r="186" spans="1:8" ht="15.75">
      <c r="A186" s="279" t="s">
        <v>446</v>
      </c>
      <c r="B186" s="274" t="s">
        <v>473</v>
      </c>
      <c r="C186" s="280" t="s">
        <v>453</v>
      </c>
      <c r="D186" s="275" t="s">
        <v>149</v>
      </c>
      <c r="E186" s="246">
        <v>610</v>
      </c>
      <c r="F186" s="276">
        <f>'приложение 6'!Q612</f>
        <v>0</v>
      </c>
      <c r="G186" s="276">
        <f>'приложение 6'!R612</f>
        <v>4706.1</v>
      </c>
      <c r="H186" s="276">
        <f>'приложение 6'!S612</f>
        <v>6000.6</v>
      </c>
    </row>
    <row r="187" spans="1:8" ht="31.5">
      <c r="A187" s="293" t="s">
        <v>475</v>
      </c>
      <c r="B187" s="274" t="s">
        <v>634</v>
      </c>
      <c r="C187" s="280"/>
      <c r="D187" s="275"/>
      <c r="E187" s="246"/>
      <c r="F187" s="276">
        <f aca="true" t="shared" si="5" ref="F187:H188">F188</f>
        <v>3311.2</v>
      </c>
      <c r="G187" s="276">
        <f t="shared" si="5"/>
        <v>3269.8</v>
      </c>
      <c r="H187" s="276">
        <f t="shared" si="5"/>
        <v>3335.1</v>
      </c>
    </row>
    <row r="188" spans="1:8" ht="47.25" customHeight="1">
      <c r="A188" s="279" t="s">
        <v>474</v>
      </c>
      <c r="B188" s="274" t="s">
        <v>635</v>
      </c>
      <c r="C188" s="280"/>
      <c r="D188" s="275"/>
      <c r="E188" s="246"/>
      <c r="F188" s="276">
        <f t="shared" si="5"/>
        <v>3311.2</v>
      </c>
      <c r="G188" s="276">
        <f t="shared" si="5"/>
        <v>3269.8</v>
      </c>
      <c r="H188" s="276">
        <f t="shared" si="5"/>
        <v>3335.1</v>
      </c>
    </row>
    <row r="189" spans="1:8" ht="15.75">
      <c r="A189" s="279" t="s">
        <v>446</v>
      </c>
      <c r="B189" s="274" t="s">
        <v>635</v>
      </c>
      <c r="C189" s="280" t="s">
        <v>453</v>
      </c>
      <c r="D189" s="275" t="s">
        <v>149</v>
      </c>
      <c r="E189" s="246">
        <v>610</v>
      </c>
      <c r="F189" s="276">
        <f>'приложение 6'!Q615</f>
        <v>3311.2</v>
      </c>
      <c r="G189" s="341">
        <f>'приложение 6'!R615</f>
        <v>3269.8</v>
      </c>
      <c r="H189" s="341">
        <f>'приложение 6'!S615</f>
        <v>3335.1</v>
      </c>
    </row>
    <row r="190" spans="1:8" s="338" customFormat="1" ht="47.25">
      <c r="A190" s="306" t="s">
        <v>137</v>
      </c>
      <c r="B190" s="320" t="s">
        <v>183</v>
      </c>
      <c r="C190" s="336"/>
      <c r="D190" s="336"/>
      <c r="E190" s="320"/>
      <c r="F190" s="337">
        <f>F191+F207+F194+F198+F204+F212</f>
        <v>10262.6</v>
      </c>
      <c r="G190" s="337">
        <f>G191+G207+G194+G198+G204+G212</f>
        <v>12162.6</v>
      </c>
      <c r="H190" s="337">
        <f>H191+H207+H194+H198+H204+H212</f>
        <v>7162.6</v>
      </c>
    </row>
    <row r="191" spans="1:8" ht="63">
      <c r="A191" s="104" t="s">
        <v>104</v>
      </c>
      <c r="B191" s="274" t="s">
        <v>184</v>
      </c>
      <c r="C191" s="280"/>
      <c r="D191" s="275"/>
      <c r="E191" s="246"/>
      <c r="F191" s="276">
        <f aca="true" t="shared" si="6" ref="F191:H192">F192</f>
        <v>26.1</v>
      </c>
      <c r="G191" s="276">
        <f t="shared" si="6"/>
        <v>50</v>
      </c>
      <c r="H191" s="276">
        <f t="shared" si="6"/>
        <v>50</v>
      </c>
    </row>
    <row r="192" spans="1:8" ht="15.75">
      <c r="A192" s="104" t="s">
        <v>22</v>
      </c>
      <c r="B192" s="274" t="s">
        <v>185</v>
      </c>
      <c r="C192" s="280"/>
      <c r="D192" s="275"/>
      <c r="E192" s="246"/>
      <c r="F192" s="276">
        <f t="shared" si="6"/>
        <v>26.1</v>
      </c>
      <c r="G192" s="276">
        <f t="shared" si="6"/>
        <v>50</v>
      </c>
      <c r="H192" s="276">
        <f t="shared" si="6"/>
        <v>50</v>
      </c>
    </row>
    <row r="193" spans="1:8" ht="15.75">
      <c r="A193" s="104" t="s">
        <v>446</v>
      </c>
      <c r="B193" s="274" t="s">
        <v>185</v>
      </c>
      <c r="C193" s="280" t="s">
        <v>452</v>
      </c>
      <c r="D193" s="275" t="s">
        <v>151</v>
      </c>
      <c r="E193" s="246">
        <v>610</v>
      </c>
      <c r="F193" s="276">
        <f>'приложение 6'!Q157</f>
        <v>26.1</v>
      </c>
      <c r="G193" s="276">
        <f>'приложение 6'!R157</f>
        <v>50</v>
      </c>
      <c r="H193" s="276">
        <f>'приложение 6'!S157</f>
        <v>50</v>
      </c>
    </row>
    <row r="194" spans="1:8" ht="31.5">
      <c r="A194" s="104" t="s">
        <v>714</v>
      </c>
      <c r="B194" s="274" t="s">
        <v>767</v>
      </c>
      <c r="C194" s="280"/>
      <c r="D194" s="275"/>
      <c r="E194" s="246"/>
      <c r="F194" s="276">
        <f>F195</f>
        <v>0</v>
      </c>
      <c r="G194" s="276">
        <f>G195</f>
        <v>40</v>
      </c>
      <c r="H194" s="276">
        <f>H195</f>
        <v>40</v>
      </c>
    </row>
    <row r="195" spans="1:8" ht="15.75">
      <c r="A195" s="104" t="s">
        <v>22</v>
      </c>
      <c r="B195" s="274" t="s">
        <v>768</v>
      </c>
      <c r="C195" s="280"/>
      <c r="D195" s="275"/>
      <c r="E195" s="246"/>
      <c r="F195" s="276">
        <f>F196+F197</f>
        <v>0</v>
      </c>
      <c r="G195" s="276">
        <f>G196+G197</f>
        <v>40</v>
      </c>
      <c r="H195" s="276">
        <f>H196+H197</f>
        <v>40</v>
      </c>
    </row>
    <row r="196" spans="1:8" ht="47.25" hidden="1">
      <c r="A196" s="4" t="s">
        <v>444</v>
      </c>
      <c r="B196" s="274" t="s">
        <v>768</v>
      </c>
      <c r="C196" s="275" t="s">
        <v>452</v>
      </c>
      <c r="D196" s="275" t="s">
        <v>151</v>
      </c>
      <c r="E196" s="246">
        <v>240</v>
      </c>
      <c r="F196" s="276">
        <f>'приложение 6'!Q160</f>
        <v>0</v>
      </c>
      <c r="G196" s="276">
        <f>'приложение 6'!R160</f>
        <v>0</v>
      </c>
      <c r="H196" s="276">
        <f>'приложение 6'!S160</f>
        <v>0</v>
      </c>
    </row>
    <row r="197" spans="1:8" ht="15.75">
      <c r="A197" s="104" t="s">
        <v>446</v>
      </c>
      <c r="B197" s="274" t="s">
        <v>768</v>
      </c>
      <c r="C197" s="275" t="s">
        <v>452</v>
      </c>
      <c r="D197" s="275" t="s">
        <v>151</v>
      </c>
      <c r="E197" s="246">
        <v>610</v>
      </c>
      <c r="F197" s="276">
        <f>'приложение 6'!Q161</f>
        <v>0</v>
      </c>
      <c r="G197" s="276">
        <f>'приложение 6'!R161</f>
        <v>40</v>
      </c>
      <c r="H197" s="276">
        <f>'приложение 6'!S161</f>
        <v>40</v>
      </c>
    </row>
    <row r="198" spans="1:8" ht="31.5">
      <c r="A198" s="104" t="s">
        <v>769</v>
      </c>
      <c r="B198" s="274" t="s">
        <v>771</v>
      </c>
      <c r="C198" s="275"/>
      <c r="D198" s="275"/>
      <c r="E198" s="246"/>
      <c r="F198" s="276">
        <f>F199</f>
        <v>3273.9</v>
      </c>
      <c r="G198" s="276">
        <f>G199+G202</f>
        <v>5020</v>
      </c>
      <c r="H198" s="276">
        <f>H199</f>
        <v>20</v>
      </c>
    </row>
    <row r="199" spans="1:8" ht="15.75">
      <c r="A199" s="104" t="s">
        <v>22</v>
      </c>
      <c r="B199" s="274" t="s">
        <v>772</v>
      </c>
      <c r="C199" s="275"/>
      <c r="D199" s="275"/>
      <c r="E199" s="246"/>
      <c r="F199" s="276">
        <f>F201+F200</f>
        <v>3273.9</v>
      </c>
      <c r="G199" s="276">
        <f>G201+G200</f>
        <v>20</v>
      </c>
      <c r="H199" s="276">
        <f>H201+H200</f>
        <v>20</v>
      </c>
    </row>
    <row r="200" spans="1:8" ht="47.25" hidden="1">
      <c r="A200" s="4" t="s">
        <v>444</v>
      </c>
      <c r="B200" s="274" t="s">
        <v>772</v>
      </c>
      <c r="C200" s="275" t="s">
        <v>452</v>
      </c>
      <c r="D200" s="275" t="s">
        <v>151</v>
      </c>
      <c r="E200" s="246">
        <v>240</v>
      </c>
      <c r="F200" s="276">
        <f>'приложение 6'!Q164</f>
        <v>0</v>
      </c>
      <c r="G200" s="276">
        <f>'приложение 6'!R164</f>
        <v>0</v>
      </c>
      <c r="H200" s="276">
        <f>'приложение 6'!S164</f>
        <v>0</v>
      </c>
    </row>
    <row r="201" spans="1:8" ht="15.75">
      <c r="A201" s="104" t="s">
        <v>446</v>
      </c>
      <c r="B201" s="274" t="s">
        <v>772</v>
      </c>
      <c r="C201" s="275" t="s">
        <v>452</v>
      </c>
      <c r="D201" s="275" t="s">
        <v>151</v>
      </c>
      <c r="E201" s="246">
        <v>610</v>
      </c>
      <c r="F201" s="276">
        <f>'приложение 6'!Q165</f>
        <v>3273.9</v>
      </c>
      <c r="G201" s="276">
        <f>'приложение 6'!R165</f>
        <v>20</v>
      </c>
      <c r="H201" s="276">
        <f>'приложение 6'!S165</f>
        <v>20</v>
      </c>
    </row>
    <row r="202" spans="1:8" ht="31.5">
      <c r="A202" s="17" t="s">
        <v>884</v>
      </c>
      <c r="B202" s="274" t="s">
        <v>885</v>
      </c>
      <c r="C202" s="275"/>
      <c r="D202" s="275"/>
      <c r="E202" s="246"/>
      <c r="F202" s="276">
        <f>F203</f>
        <v>0</v>
      </c>
      <c r="G202" s="276">
        <f>G203</f>
        <v>5000</v>
      </c>
      <c r="H202" s="276">
        <f>H203</f>
        <v>0</v>
      </c>
    </row>
    <row r="203" spans="1:8" ht="47.25">
      <c r="A203" s="17" t="s">
        <v>444</v>
      </c>
      <c r="B203" s="274" t="s">
        <v>885</v>
      </c>
      <c r="C203" s="275" t="s">
        <v>452</v>
      </c>
      <c r="D203" s="275" t="s">
        <v>215</v>
      </c>
      <c r="E203" s="246">
        <v>240</v>
      </c>
      <c r="F203" s="276">
        <f>'приложение 6'!Q225</f>
        <v>0</v>
      </c>
      <c r="G203" s="276">
        <f>'приложение 6'!R225</f>
        <v>5000</v>
      </c>
      <c r="H203" s="276">
        <f>'приложение 6'!S225</f>
        <v>0</v>
      </c>
    </row>
    <row r="204" spans="1:8" ht="63">
      <c r="A204" s="104" t="s">
        <v>770</v>
      </c>
      <c r="B204" s="274" t="s">
        <v>773</v>
      </c>
      <c r="C204" s="275"/>
      <c r="D204" s="275"/>
      <c r="E204" s="246"/>
      <c r="F204" s="276">
        <f aca="true" t="shared" si="7" ref="F204:H205">F205</f>
        <v>0</v>
      </c>
      <c r="G204" s="276">
        <f t="shared" si="7"/>
        <v>20</v>
      </c>
      <c r="H204" s="276">
        <f t="shared" si="7"/>
        <v>20</v>
      </c>
    </row>
    <row r="205" spans="1:8" ht="15.75">
      <c r="A205" s="104" t="s">
        <v>22</v>
      </c>
      <c r="B205" s="274" t="s">
        <v>774</v>
      </c>
      <c r="C205" s="275"/>
      <c r="D205" s="275"/>
      <c r="E205" s="246"/>
      <c r="F205" s="276">
        <f t="shared" si="7"/>
        <v>0</v>
      </c>
      <c r="G205" s="276">
        <f t="shared" si="7"/>
        <v>20</v>
      </c>
      <c r="H205" s="276">
        <f t="shared" si="7"/>
        <v>20</v>
      </c>
    </row>
    <row r="206" spans="1:8" ht="15.75">
      <c r="A206" s="104" t="s">
        <v>446</v>
      </c>
      <c r="B206" s="274" t="s">
        <v>774</v>
      </c>
      <c r="C206" s="275" t="s">
        <v>452</v>
      </c>
      <c r="D206" s="275" t="s">
        <v>151</v>
      </c>
      <c r="E206" s="246">
        <v>610</v>
      </c>
      <c r="F206" s="276">
        <f>'приложение 6'!Q168</f>
        <v>0</v>
      </c>
      <c r="G206" s="276">
        <f>'приложение 6'!R168</f>
        <v>20</v>
      </c>
      <c r="H206" s="276">
        <f>'приложение 6'!S168</f>
        <v>20</v>
      </c>
    </row>
    <row r="207" spans="1:8" ht="31.5">
      <c r="A207" s="4" t="s">
        <v>405</v>
      </c>
      <c r="B207" s="274" t="s">
        <v>186</v>
      </c>
      <c r="C207" s="280"/>
      <c r="D207" s="275"/>
      <c r="E207" s="246"/>
      <c r="F207" s="276">
        <f>F208+F210</f>
        <v>6962.6</v>
      </c>
      <c r="G207" s="276">
        <f>G208+G210</f>
        <v>6962.6</v>
      </c>
      <c r="H207" s="276">
        <f>H208+H210</f>
        <v>6962.6</v>
      </c>
    </row>
    <row r="208" spans="1:8" ht="15.75">
      <c r="A208" s="4" t="s">
        <v>22</v>
      </c>
      <c r="B208" s="274" t="s">
        <v>187</v>
      </c>
      <c r="C208" s="280"/>
      <c r="D208" s="275"/>
      <c r="E208" s="246"/>
      <c r="F208" s="276">
        <f>F209</f>
        <v>5641.8</v>
      </c>
      <c r="G208" s="276">
        <f>G209</f>
        <v>5641.8</v>
      </c>
      <c r="H208" s="276">
        <f>H209</f>
        <v>5641.8</v>
      </c>
    </row>
    <row r="209" spans="1:8" ht="15.75">
      <c r="A209" s="4" t="s">
        <v>446</v>
      </c>
      <c r="B209" s="274" t="s">
        <v>187</v>
      </c>
      <c r="C209" s="280" t="s">
        <v>452</v>
      </c>
      <c r="D209" s="275" t="s">
        <v>151</v>
      </c>
      <c r="E209" s="246">
        <v>610</v>
      </c>
      <c r="F209" s="276">
        <f>'приложение 6'!Q171</f>
        <v>5641.8</v>
      </c>
      <c r="G209" s="276">
        <f>'приложение 6'!R171</f>
        <v>5641.8</v>
      </c>
      <c r="H209" s="276">
        <f>'приложение 6'!S171</f>
        <v>5641.8</v>
      </c>
    </row>
    <row r="210" spans="1:8" ht="63">
      <c r="A210" s="4" t="s">
        <v>569</v>
      </c>
      <c r="B210" s="274" t="s">
        <v>570</v>
      </c>
      <c r="C210" s="280"/>
      <c r="D210" s="275"/>
      <c r="E210" s="246"/>
      <c r="F210" s="276">
        <f>F211</f>
        <v>1320.8</v>
      </c>
      <c r="G210" s="276">
        <f>G211</f>
        <v>1320.8</v>
      </c>
      <c r="H210" s="276">
        <f>H211</f>
        <v>1320.8</v>
      </c>
    </row>
    <row r="211" spans="1:8" ht="15.75">
      <c r="A211" s="4" t="s">
        <v>446</v>
      </c>
      <c r="B211" s="274" t="s">
        <v>570</v>
      </c>
      <c r="C211" s="280" t="s">
        <v>452</v>
      </c>
      <c r="D211" s="275" t="s">
        <v>151</v>
      </c>
      <c r="E211" s="246">
        <v>610</v>
      </c>
      <c r="F211" s="276">
        <f>'приложение 6'!Q173</f>
        <v>1320.8</v>
      </c>
      <c r="G211" s="276">
        <f>'приложение 6'!R173</f>
        <v>1320.8</v>
      </c>
      <c r="H211" s="276">
        <f>'приложение 6'!S173</f>
        <v>1320.8</v>
      </c>
    </row>
    <row r="212" spans="1:8" ht="47.25">
      <c r="A212" s="4" t="s">
        <v>43</v>
      </c>
      <c r="B212" s="274" t="s">
        <v>786</v>
      </c>
      <c r="C212" s="280"/>
      <c r="D212" s="275"/>
      <c r="E212" s="246"/>
      <c r="F212" s="276">
        <f aca="true" t="shared" si="8" ref="F212:H213">F213</f>
        <v>0</v>
      </c>
      <c r="G212" s="276">
        <f t="shared" si="8"/>
        <v>70</v>
      </c>
      <c r="H212" s="276">
        <f t="shared" si="8"/>
        <v>70</v>
      </c>
    </row>
    <row r="213" spans="1:8" ht="15.75">
      <c r="A213" s="4" t="s">
        <v>22</v>
      </c>
      <c r="B213" s="274" t="s">
        <v>787</v>
      </c>
      <c r="C213" s="280"/>
      <c r="D213" s="275"/>
      <c r="E213" s="246"/>
      <c r="F213" s="276">
        <f t="shared" si="8"/>
        <v>0</v>
      </c>
      <c r="G213" s="276">
        <f t="shared" si="8"/>
        <v>70</v>
      </c>
      <c r="H213" s="276">
        <f t="shared" si="8"/>
        <v>70</v>
      </c>
    </row>
    <row r="214" spans="1:8" ht="15.75">
      <c r="A214" s="4" t="s">
        <v>446</v>
      </c>
      <c r="B214" s="274" t="s">
        <v>787</v>
      </c>
      <c r="C214" s="275" t="s">
        <v>452</v>
      </c>
      <c r="D214" s="275" t="s">
        <v>151</v>
      </c>
      <c r="E214" s="246">
        <v>610</v>
      </c>
      <c r="F214" s="276">
        <f>'приложение 6'!Q176</f>
        <v>0</v>
      </c>
      <c r="G214" s="276">
        <f>'приложение 6'!R176</f>
        <v>70</v>
      </c>
      <c r="H214" s="276">
        <f>'приложение 6'!S176</f>
        <v>70</v>
      </c>
    </row>
    <row r="215" spans="1:8" s="338" customFormat="1" ht="47.25">
      <c r="A215" s="307" t="s">
        <v>750</v>
      </c>
      <c r="B215" s="320" t="s">
        <v>751</v>
      </c>
      <c r="C215" s="336"/>
      <c r="D215" s="336"/>
      <c r="E215" s="320"/>
      <c r="F215" s="337">
        <f>F216+F221+F225</f>
        <v>9410</v>
      </c>
      <c r="G215" s="337">
        <f>G216+G221+G225</f>
        <v>1000</v>
      </c>
      <c r="H215" s="337">
        <f>H216+H221+H225</f>
        <v>1000</v>
      </c>
    </row>
    <row r="216" spans="1:8" ht="63">
      <c r="A216" s="17" t="s">
        <v>597</v>
      </c>
      <c r="B216" s="274" t="s">
        <v>754</v>
      </c>
      <c r="C216" s="280"/>
      <c r="D216" s="275"/>
      <c r="E216" s="246"/>
      <c r="F216" s="276">
        <f>F217+F219</f>
        <v>0</v>
      </c>
      <c r="G216" s="276">
        <f>G217+G219</f>
        <v>500</v>
      </c>
      <c r="H216" s="276">
        <f>H217+H219</f>
        <v>0</v>
      </c>
    </row>
    <row r="217" spans="1:8" ht="15.75">
      <c r="A217" s="17" t="s">
        <v>29</v>
      </c>
      <c r="B217" s="274" t="s">
        <v>755</v>
      </c>
      <c r="C217" s="280"/>
      <c r="D217" s="275"/>
      <c r="E217" s="246"/>
      <c r="F217" s="276">
        <f>F218</f>
        <v>0</v>
      </c>
      <c r="G217" s="276">
        <f>G218</f>
        <v>500</v>
      </c>
      <c r="H217" s="276">
        <f>H218</f>
        <v>0</v>
      </c>
    </row>
    <row r="218" spans="1:8" ht="47.25">
      <c r="A218" s="17" t="s">
        <v>444</v>
      </c>
      <c r="B218" s="274" t="s">
        <v>755</v>
      </c>
      <c r="C218" s="280" t="s">
        <v>452</v>
      </c>
      <c r="D218" s="275" t="s">
        <v>152</v>
      </c>
      <c r="E218" s="246">
        <v>240</v>
      </c>
      <c r="F218" s="276">
        <f>'приложение 6'!Q209</f>
        <v>0</v>
      </c>
      <c r="G218" s="276">
        <f>'приложение 6'!R209</f>
        <v>500</v>
      </c>
      <c r="H218" s="276">
        <f>'приложение 6'!S209</f>
        <v>0</v>
      </c>
    </row>
    <row r="219" spans="1:8" ht="47.25" hidden="1">
      <c r="A219" s="17" t="s">
        <v>599</v>
      </c>
      <c r="B219" s="274" t="s">
        <v>276</v>
      </c>
      <c r="C219" s="280"/>
      <c r="D219" s="275"/>
      <c r="E219" s="246"/>
      <c r="F219" s="276">
        <f>F220</f>
        <v>0</v>
      </c>
      <c r="G219" s="276">
        <f>G220</f>
        <v>0</v>
      </c>
      <c r="H219" s="276">
        <f>H220</f>
        <v>0</v>
      </c>
    </row>
    <row r="220" spans="1:8" ht="47.25" hidden="1">
      <c r="A220" s="17" t="s">
        <v>444</v>
      </c>
      <c r="B220" s="274" t="s">
        <v>276</v>
      </c>
      <c r="C220" s="280" t="s">
        <v>452</v>
      </c>
      <c r="D220" s="275" t="s">
        <v>152</v>
      </c>
      <c r="E220" s="246">
        <v>240</v>
      </c>
      <c r="F220" s="276">
        <f>'приложение 6'!Q211</f>
        <v>0</v>
      </c>
      <c r="G220" s="276">
        <f>'приложение 6'!R211</f>
        <v>0</v>
      </c>
      <c r="H220" s="276">
        <f>'приложение 6'!S211</f>
        <v>0</v>
      </c>
    </row>
    <row r="221" spans="1:8" ht="15.75">
      <c r="A221" s="112" t="s">
        <v>29</v>
      </c>
      <c r="B221" s="274" t="s">
        <v>757</v>
      </c>
      <c r="C221" s="280"/>
      <c r="D221" s="275"/>
      <c r="E221" s="246"/>
      <c r="F221" s="276">
        <f>F222+F223</f>
        <v>9410</v>
      </c>
      <c r="G221" s="276">
        <f>G222+G223</f>
        <v>500</v>
      </c>
      <c r="H221" s="276">
        <f>H222+H223</f>
        <v>1000</v>
      </c>
    </row>
    <row r="222" spans="1:8" ht="47.25">
      <c r="A222" s="112" t="s">
        <v>444</v>
      </c>
      <c r="B222" s="274" t="s">
        <v>758</v>
      </c>
      <c r="C222" s="280" t="s">
        <v>452</v>
      </c>
      <c r="D222" s="275" t="s">
        <v>153</v>
      </c>
      <c r="E222" s="246">
        <v>240</v>
      </c>
      <c r="F222" s="276">
        <f>'приложение 6'!Q259</f>
        <v>500</v>
      </c>
      <c r="G222" s="276">
        <f>'приложение 6'!R259</f>
        <v>500</v>
      </c>
      <c r="H222" s="276">
        <f>'приложение 6'!S259</f>
        <v>1000</v>
      </c>
    </row>
    <row r="223" spans="1:8" ht="47.25">
      <c r="A223" s="112" t="s">
        <v>812</v>
      </c>
      <c r="B223" s="274" t="s">
        <v>813</v>
      </c>
      <c r="C223" s="280"/>
      <c r="D223" s="275"/>
      <c r="E223" s="246"/>
      <c r="F223" s="276">
        <f>F224</f>
        <v>8910</v>
      </c>
      <c r="G223" s="276">
        <f>G224</f>
        <v>0</v>
      </c>
      <c r="H223" s="276">
        <f>H224</f>
        <v>0</v>
      </c>
    </row>
    <row r="224" spans="1:8" ht="47.25">
      <c r="A224" s="112" t="s">
        <v>444</v>
      </c>
      <c r="B224" s="274" t="s">
        <v>813</v>
      </c>
      <c r="C224" s="275" t="s">
        <v>452</v>
      </c>
      <c r="D224" s="275" t="s">
        <v>153</v>
      </c>
      <c r="E224" s="246">
        <v>240</v>
      </c>
      <c r="F224" s="276">
        <f>'приложение 6'!Q261</f>
        <v>8910</v>
      </c>
      <c r="G224" s="276">
        <f>'приложение 6'!R261</f>
        <v>0</v>
      </c>
      <c r="H224" s="276">
        <f>'приложение 6'!S261</f>
        <v>0</v>
      </c>
    </row>
    <row r="225" spans="1:8" ht="63" hidden="1">
      <c r="A225" s="112" t="s">
        <v>672</v>
      </c>
      <c r="B225" s="274" t="s">
        <v>821</v>
      </c>
      <c r="C225" s="280"/>
      <c r="D225" s="275"/>
      <c r="E225" s="246"/>
      <c r="F225" s="276">
        <f aca="true" t="shared" si="9" ref="F225:H226">F226</f>
        <v>0</v>
      </c>
      <c r="G225" s="276">
        <f t="shared" si="9"/>
        <v>0</v>
      </c>
      <c r="H225" s="276">
        <f t="shared" si="9"/>
        <v>0</v>
      </c>
    </row>
    <row r="226" spans="1:8" ht="31.5" hidden="1">
      <c r="A226" s="17" t="s">
        <v>408</v>
      </c>
      <c r="B226" s="274" t="s">
        <v>822</v>
      </c>
      <c r="C226" s="280"/>
      <c r="D226" s="275"/>
      <c r="E226" s="246"/>
      <c r="F226" s="276">
        <f t="shared" si="9"/>
        <v>0</v>
      </c>
      <c r="G226" s="276">
        <f t="shared" si="9"/>
        <v>0</v>
      </c>
      <c r="H226" s="276">
        <f t="shared" si="9"/>
        <v>0</v>
      </c>
    </row>
    <row r="227" spans="1:8" ht="47.25" hidden="1">
      <c r="A227" s="17" t="s">
        <v>444</v>
      </c>
      <c r="B227" s="274" t="s">
        <v>822</v>
      </c>
      <c r="C227" s="280" t="s">
        <v>452</v>
      </c>
      <c r="D227" s="275" t="s">
        <v>152</v>
      </c>
      <c r="E227" s="246">
        <v>240</v>
      </c>
      <c r="F227" s="276">
        <f>'приложение 6'!Q214</f>
        <v>0</v>
      </c>
      <c r="G227" s="276">
        <f>'приложение 6'!R214</f>
        <v>0</v>
      </c>
      <c r="H227" s="276">
        <f>'приложение 6'!S214</f>
        <v>0</v>
      </c>
    </row>
    <row r="228" spans="1:8" s="338" customFormat="1" ht="60.75" customHeight="1">
      <c r="A228" s="335" t="s">
        <v>436</v>
      </c>
      <c r="B228" s="320" t="s">
        <v>190</v>
      </c>
      <c r="C228" s="336"/>
      <c r="D228" s="336"/>
      <c r="E228" s="320"/>
      <c r="F228" s="337">
        <f>F229+F233+F244+F248+F274</f>
        <v>47685.3</v>
      </c>
      <c r="G228" s="337">
        <f>G229+G233+G244+G248+G274</f>
        <v>44649.899999999994</v>
      </c>
      <c r="H228" s="337">
        <f>H229+H233+H244+H248+H274</f>
        <v>46679.600000000006</v>
      </c>
    </row>
    <row r="229" spans="1:8" ht="49.5" customHeight="1">
      <c r="A229" s="279" t="s">
        <v>624</v>
      </c>
      <c r="B229" s="246" t="s">
        <v>191</v>
      </c>
      <c r="C229" s="280"/>
      <c r="D229" s="280"/>
      <c r="E229" s="246"/>
      <c r="F229" s="276">
        <f>F230</f>
        <v>15</v>
      </c>
      <c r="G229" s="276">
        <f aca="true" t="shared" si="10" ref="G229:H231">G230</f>
        <v>15</v>
      </c>
      <c r="H229" s="276">
        <f t="shared" si="10"/>
        <v>15</v>
      </c>
    </row>
    <row r="230" spans="1:8" ht="60" customHeight="1">
      <c r="A230" s="293" t="s">
        <v>788</v>
      </c>
      <c r="B230" s="274" t="s">
        <v>789</v>
      </c>
      <c r="C230" s="280"/>
      <c r="D230" s="280"/>
      <c r="E230" s="246"/>
      <c r="F230" s="276">
        <f>F231</f>
        <v>15</v>
      </c>
      <c r="G230" s="276">
        <f t="shared" si="10"/>
        <v>15</v>
      </c>
      <c r="H230" s="276">
        <f t="shared" si="10"/>
        <v>15</v>
      </c>
    </row>
    <row r="231" spans="1:8" ht="31.5">
      <c r="A231" s="279" t="s">
        <v>98</v>
      </c>
      <c r="B231" s="274" t="s">
        <v>790</v>
      </c>
      <c r="C231" s="280"/>
      <c r="D231" s="280"/>
      <c r="E231" s="246"/>
      <c r="F231" s="276">
        <f>F232</f>
        <v>15</v>
      </c>
      <c r="G231" s="276">
        <f t="shared" si="10"/>
        <v>15</v>
      </c>
      <c r="H231" s="276">
        <f t="shared" si="10"/>
        <v>15</v>
      </c>
    </row>
    <row r="232" spans="1:8" ht="30" customHeight="1">
      <c r="A232" s="279" t="s">
        <v>444</v>
      </c>
      <c r="B232" s="274" t="s">
        <v>790</v>
      </c>
      <c r="C232" s="280" t="s">
        <v>155</v>
      </c>
      <c r="D232" s="280" t="s">
        <v>154</v>
      </c>
      <c r="E232" s="246">
        <v>240</v>
      </c>
      <c r="F232" s="276">
        <f>'приложение 6'!Q484</f>
        <v>15</v>
      </c>
      <c r="G232" s="276">
        <f>'приложение 6'!R484</f>
        <v>15</v>
      </c>
      <c r="H232" s="276">
        <f>'приложение 6'!S484</f>
        <v>15</v>
      </c>
    </row>
    <row r="233" spans="1:8" ht="64.5" customHeight="1">
      <c r="A233" s="279" t="s">
        <v>439</v>
      </c>
      <c r="B233" s="246" t="s">
        <v>194</v>
      </c>
      <c r="C233" s="280"/>
      <c r="D233" s="280"/>
      <c r="E233" s="246"/>
      <c r="F233" s="276">
        <f>F234+F239</f>
        <v>20873.2</v>
      </c>
      <c r="G233" s="276">
        <f>G234+G239</f>
        <v>22821.6</v>
      </c>
      <c r="H233" s="276">
        <f>H234+H239</f>
        <v>24851.300000000003</v>
      </c>
    </row>
    <row r="234" spans="1:8" ht="47.25">
      <c r="A234" s="279" t="s">
        <v>558</v>
      </c>
      <c r="B234" s="246" t="s">
        <v>195</v>
      </c>
      <c r="C234" s="280"/>
      <c r="D234" s="280"/>
      <c r="E234" s="246"/>
      <c r="F234" s="276">
        <f>F235+F237</f>
        <v>5438.1</v>
      </c>
      <c r="G234" s="276">
        <f>G235+G237</f>
        <v>5783.4</v>
      </c>
      <c r="H234" s="276">
        <f>H235+H237</f>
        <v>6099.9</v>
      </c>
    </row>
    <row r="235" spans="1:8" ht="131.25" customHeight="1">
      <c r="A235" s="279" t="s">
        <v>563</v>
      </c>
      <c r="B235" s="246" t="s">
        <v>196</v>
      </c>
      <c r="C235" s="280"/>
      <c r="D235" s="280"/>
      <c r="E235" s="246"/>
      <c r="F235" s="276">
        <f>F236</f>
        <v>3034</v>
      </c>
      <c r="G235" s="276">
        <f>G236</f>
        <v>3179</v>
      </c>
      <c r="H235" s="276">
        <f>H236</f>
        <v>3308.7</v>
      </c>
    </row>
    <row r="236" spans="1:8" ht="15.75">
      <c r="A236" s="279" t="s">
        <v>450</v>
      </c>
      <c r="B236" s="246" t="s">
        <v>196</v>
      </c>
      <c r="C236" s="280" t="s">
        <v>155</v>
      </c>
      <c r="D236" s="280" t="s">
        <v>156</v>
      </c>
      <c r="E236" s="246">
        <v>510</v>
      </c>
      <c r="F236" s="276">
        <f>'приложение 6'!Q533</f>
        <v>3034</v>
      </c>
      <c r="G236" s="276">
        <f>'приложение 6'!R533</f>
        <v>3179</v>
      </c>
      <c r="H236" s="276">
        <f>'приложение 6'!S533</f>
        <v>3308.7</v>
      </c>
    </row>
    <row r="237" spans="1:8" ht="31.5">
      <c r="A237" s="279" t="s">
        <v>564</v>
      </c>
      <c r="B237" s="274" t="s">
        <v>584</v>
      </c>
      <c r="C237" s="280"/>
      <c r="D237" s="280"/>
      <c r="E237" s="246"/>
      <c r="F237" s="276">
        <f>F238</f>
        <v>2404.1</v>
      </c>
      <c r="G237" s="276">
        <f>G238</f>
        <v>2604.4</v>
      </c>
      <c r="H237" s="276">
        <f>H238</f>
        <v>2791.2</v>
      </c>
    </row>
    <row r="238" spans="1:8" ht="15.75">
      <c r="A238" s="279" t="s">
        <v>450</v>
      </c>
      <c r="B238" s="274" t="s">
        <v>584</v>
      </c>
      <c r="C238" s="280" t="s">
        <v>155</v>
      </c>
      <c r="D238" s="280" t="s">
        <v>156</v>
      </c>
      <c r="E238" s="246">
        <v>510</v>
      </c>
      <c r="F238" s="276">
        <f>'приложение 6'!Q531</f>
        <v>2404.1</v>
      </c>
      <c r="G238" s="276">
        <f>'приложение 6'!R531</f>
        <v>2604.4</v>
      </c>
      <c r="H238" s="276">
        <f>'приложение 6'!S531</f>
        <v>2791.2</v>
      </c>
    </row>
    <row r="239" spans="1:8" ht="47.25">
      <c r="A239" s="279" t="s">
        <v>560</v>
      </c>
      <c r="B239" s="246" t="s">
        <v>197</v>
      </c>
      <c r="C239" s="280"/>
      <c r="D239" s="280"/>
      <c r="E239" s="246"/>
      <c r="F239" s="276">
        <f>F240+F242</f>
        <v>15435.1</v>
      </c>
      <c r="G239" s="276">
        <f>G240+G242</f>
        <v>17038.2</v>
      </c>
      <c r="H239" s="276">
        <f>H240+H242</f>
        <v>18751.4</v>
      </c>
    </row>
    <row r="240" spans="1:8" ht="36" customHeight="1">
      <c r="A240" s="279" t="s">
        <v>559</v>
      </c>
      <c r="B240" s="274" t="s">
        <v>585</v>
      </c>
      <c r="C240" s="280"/>
      <c r="D240" s="280"/>
      <c r="E240" s="246"/>
      <c r="F240" s="276">
        <f>F241</f>
        <v>9798.6</v>
      </c>
      <c r="G240" s="276">
        <f>G241</f>
        <v>11401.7</v>
      </c>
      <c r="H240" s="276">
        <f>H241</f>
        <v>13114.9</v>
      </c>
    </row>
    <row r="241" spans="1:8" ht="15.75">
      <c r="A241" s="279" t="s">
        <v>450</v>
      </c>
      <c r="B241" s="274" t="s">
        <v>585</v>
      </c>
      <c r="C241" s="280" t="s">
        <v>155</v>
      </c>
      <c r="D241" s="280" t="s">
        <v>157</v>
      </c>
      <c r="E241" s="246">
        <v>510</v>
      </c>
      <c r="F241" s="276">
        <f>'приложение 6'!Q539</f>
        <v>9798.6</v>
      </c>
      <c r="G241" s="276">
        <f>'приложение 6'!R539</f>
        <v>11401.7</v>
      </c>
      <c r="H241" s="276">
        <f>'приложение 6'!S539</f>
        <v>13114.9</v>
      </c>
    </row>
    <row r="242" spans="1:8" ht="63.75" customHeight="1">
      <c r="A242" s="10" t="s">
        <v>569</v>
      </c>
      <c r="B242" s="274" t="s">
        <v>625</v>
      </c>
      <c r="C242" s="280"/>
      <c r="D242" s="280"/>
      <c r="E242" s="246"/>
      <c r="F242" s="276">
        <f>F243</f>
        <v>5636.5</v>
      </c>
      <c r="G242" s="276">
        <f>G243</f>
        <v>5636.5</v>
      </c>
      <c r="H242" s="276">
        <f>H243</f>
        <v>5636.5</v>
      </c>
    </row>
    <row r="243" spans="1:8" ht="15.75">
      <c r="A243" s="10" t="s">
        <v>450</v>
      </c>
      <c r="B243" s="274" t="s">
        <v>625</v>
      </c>
      <c r="C243" s="275" t="s">
        <v>155</v>
      </c>
      <c r="D243" s="275" t="s">
        <v>157</v>
      </c>
      <c r="E243" s="246">
        <v>510</v>
      </c>
      <c r="F243" s="276">
        <f>'приложение 6'!Q541</f>
        <v>5636.5</v>
      </c>
      <c r="G243" s="276">
        <f>'приложение 6'!R541</f>
        <v>5636.5</v>
      </c>
      <c r="H243" s="276">
        <f>'приложение 6'!S541</f>
        <v>5636.5</v>
      </c>
    </row>
    <row r="244" spans="1:8" ht="31.5" hidden="1">
      <c r="A244" s="279" t="s">
        <v>557</v>
      </c>
      <c r="B244" s="246" t="s">
        <v>626</v>
      </c>
      <c r="C244" s="280"/>
      <c r="D244" s="280"/>
      <c r="E244" s="246"/>
      <c r="F244" s="276">
        <f>F245</f>
        <v>0</v>
      </c>
      <c r="G244" s="276">
        <f aca="true" t="shared" si="11" ref="G244:H246">G245</f>
        <v>0</v>
      </c>
      <c r="H244" s="276">
        <f t="shared" si="11"/>
        <v>0</v>
      </c>
    </row>
    <row r="245" spans="1:8" ht="31.5" hidden="1">
      <c r="A245" s="279" t="s">
        <v>556</v>
      </c>
      <c r="B245" s="246" t="s">
        <v>627</v>
      </c>
      <c r="C245" s="280"/>
      <c r="D245" s="280"/>
      <c r="E245" s="246"/>
      <c r="F245" s="276">
        <f>F246</f>
        <v>0</v>
      </c>
      <c r="G245" s="276">
        <f t="shared" si="11"/>
        <v>0</v>
      </c>
      <c r="H245" s="276">
        <f t="shared" si="11"/>
        <v>0</v>
      </c>
    </row>
    <row r="246" spans="1:8" ht="31.5" hidden="1">
      <c r="A246" s="279" t="s">
        <v>75</v>
      </c>
      <c r="B246" s="246" t="s">
        <v>628</v>
      </c>
      <c r="C246" s="280"/>
      <c r="D246" s="280"/>
      <c r="E246" s="246"/>
      <c r="F246" s="276">
        <f>F247</f>
        <v>0</v>
      </c>
      <c r="G246" s="276">
        <f t="shared" si="11"/>
        <v>0</v>
      </c>
      <c r="H246" s="276">
        <f t="shared" si="11"/>
        <v>0</v>
      </c>
    </row>
    <row r="247" spans="1:8" ht="15.75" hidden="1">
      <c r="A247" s="279" t="s">
        <v>225</v>
      </c>
      <c r="B247" s="246" t="s">
        <v>628</v>
      </c>
      <c r="C247" s="280" t="s">
        <v>155</v>
      </c>
      <c r="D247" s="280" t="s">
        <v>158</v>
      </c>
      <c r="E247" s="246">
        <v>730</v>
      </c>
      <c r="F247" s="276">
        <f>'приложение 6'!Q524</f>
        <v>0</v>
      </c>
      <c r="G247" s="276">
        <f>'приложение 6'!R524</f>
        <v>0</v>
      </c>
      <c r="H247" s="276">
        <f>'приложение 6'!S524</f>
        <v>0</v>
      </c>
    </row>
    <row r="248" spans="1:8" ht="57.75" customHeight="1">
      <c r="A248" s="279" t="s">
        <v>440</v>
      </c>
      <c r="B248" s="246" t="s">
        <v>198</v>
      </c>
      <c r="C248" s="280"/>
      <c r="D248" s="280"/>
      <c r="E248" s="246"/>
      <c r="F248" s="276">
        <f>F249+F264</f>
        <v>26777.1</v>
      </c>
      <c r="G248" s="276">
        <f>G249+G264</f>
        <v>21793.3</v>
      </c>
      <c r="H248" s="276">
        <f>H249+H264</f>
        <v>21793.3</v>
      </c>
    </row>
    <row r="249" spans="1:8" ht="138" customHeight="1">
      <c r="A249" s="279" t="s">
        <v>553</v>
      </c>
      <c r="B249" s="246" t="s">
        <v>199</v>
      </c>
      <c r="C249" s="280"/>
      <c r="D249" s="280"/>
      <c r="E249" s="246"/>
      <c r="F249" s="276">
        <f>F250+F258+F261+F256+F254</f>
        <v>8127.300000000001</v>
      </c>
      <c r="G249" s="276">
        <f>G250+G258+G261+G256</f>
        <v>6373.000000000001</v>
      </c>
      <c r="H249" s="276">
        <f>H250+H258+H261+H256</f>
        <v>6373.000000000001</v>
      </c>
    </row>
    <row r="250" spans="1:8" ht="31.5">
      <c r="A250" s="279" t="s">
        <v>98</v>
      </c>
      <c r="B250" s="246" t="s">
        <v>200</v>
      </c>
      <c r="C250" s="280"/>
      <c r="D250" s="280"/>
      <c r="E250" s="246"/>
      <c r="F250" s="276">
        <f>SUM(F251:F253)</f>
        <v>5367.900000000001</v>
      </c>
      <c r="G250" s="276">
        <f>SUM(G251:G253)</f>
        <v>5367.900000000001</v>
      </c>
      <c r="H250" s="276">
        <f>SUM(H251:H253)</f>
        <v>5367.900000000001</v>
      </c>
    </row>
    <row r="251" spans="1:8" ht="29.25" customHeight="1">
      <c r="A251" s="279" t="s">
        <v>315</v>
      </c>
      <c r="B251" s="246" t="s">
        <v>200</v>
      </c>
      <c r="C251" s="280" t="s">
        <v>155</v>
      </c>
      <c r="D251" s="280" t="s">
        <v>154</v>
      </c>
      <c r="E251" s="246">
        <v>120</v>
      </c>
      <c r="F251" s="276">
        <f>'приложение 6'!Q488</f>
        <v>4572.8</v>
      </c>
      <c r="G251" s="276">
        <f>'приложение 6'!R488</f>
        <v>4572.8</v>
      </c>
      <c r="H251" s="276">
        <f>'приложение 6'!S488</f>
        <v>4572.8</v>
      </c>
    </row>
    <row r="252" spans="1:8" ht="32.25" customHeight="1">
      <c r="A252" s="279" t="s">
        <v>444</v>
      </c>
      <c r="B252" s="246" t="s">
        <v>200</v>
      </c>
      <c r="C252" s="280" t="s">
        <v>155</v>
      </c>
      <c r="D252" s="280" t="s">
        <v>154</v>
      </c>
      <c r="E252" s="246">
        <v>240</v>
      </c>
      <c r="F252" s="276">
        <f>'приложение 6'!Q489</f>
        <v>787.1</v>
      </c>
      <c r="G252" s="276">
        <f>'приложение 6'!R489</f>
        <v>787.1</v>
      </c>
      <c r="H252" s="276">
        <f>'приложение 6'!S489</f>
        <v>787.1</v>
      </c>
    </row>
    <row r="253" spans="1:8" ht="15.75">
      <c r="A253" s="279" t="s">
        <v>445</v>
      </c>
      <c r="B253" s="246" t="s">
        <v>200</v>
      </c>
      <c r="C253" s="280" t="s">
        <v>155</v>
      </c>
      <c r="D253" s="280" t="s">
        <v>154</v>
      </c>
      <c r="E253" s="246">
        <v>850</v>
      </c>
      <c r="F253" s="276">
        <f>'приложение 6'!Q490</f>
        <v>8</v>
      </c>
      <c r="G253" s="276">
        <f>'приложение 6'!R490</f>
        <v>8</v>
      </c>
      <c r="H253" s="276">
        <f>'приложение 6'!S490</f>
        <v>8</v>
      </c>
    </row>
    <row r="254" spans="1:8" ht="63" hidden="1">
      <c r="A254" s="104" t="s">
        <v>834</v>
      </c>
      <c r="B254" s="274" t="s">
        <v>836</v>
      </c>
      <c r="C254" s="280"/>
      <c r="D254" s="280"/>
      <c r="E254" s="246"/>
      <c r="F254" s="276">
        <f>F255</f>
        <v>0</v>
      </c>
      <c r="G254" s="276">
        <f>G255</f>
        <v>0</v>
      </c>
      <c r="H254" s="276">
        <f>H255</f>
        <v>0</v>
      </c>
    </row>
    <row r="255" spans="1:8" ht="31.5" hidden="1">
      <c r="A255" s="10" t="s">
        <v>315</v>
      </c>
      <c r="B255" s="274" t="s">
        <v>836</v>
      </c>
      <c r="C255" s="275" t="s">
        <v>155</v>
      </c>
      <c r="D255" s="275" t="s">
        <v>154</v>
      </c>
      <c r="E255" s="246">
        <v>120</v>
      </c>
      <c r="F255" s="276">
        <f>'приложение 6'!Q492</f>
        <v>0</v>
      </c>
      <c r="G255" s="276">
        <v>0</v>
      </c>
      <c r="H255" s="276">
        <v>0</v>
      </c>
    </row>
    <row r="256" spans="1:8" ht="67.5" customHeight="1">
      <c r="A256" s="10" t="s">
        <v>569</v>
      </c>
      <c r="B256" s="274" t="s">
        <v>629</v>
      </c>
      <c r="C256" s="280"/>
      <c r="D256" s="280"/>
      <c r="E256" s="246"/>
      <c r="F256" s="276">
        <f>F257</f>
        <v>1005.1</v>
      </c>
      <c r="G256" s="276">
        <f>G257</f>
        <v>1005.1</v>
      </c>
      <c r="H256" s="276">
        <f>H257</f>
        <v>1005.1</v>
      </c>
    </row>
    <row r="257" spans="1:8" ht="37.5" customHeight="1">
      <c r="A257" s="10" t="s">
        <v>315</v>
      </c>
      <c r="B257" s="274" t="s">
        <v>629</v>
      </c>
      <c r="C257" s="275" t="s">
        <v>155</v>
      </c>
      <c r="D257" s="275" t="s">
        <v>154</v>
      </c>
      <c r="E257" s="246">
        <v>120</v>
      </c>
      <c r="F257" s="276">
        <f>'приложение 6'!Q494</f>
        <v>1005.1</v>
      </c>
      <c r="G257" s="276">
        <f>'приложение 6'!R494</f>
        <v>1005.1</v>
      </c>
      <c r="H257" s="276">
        <f>'приложение 6'!S494</f>
        <v>1005.1</v>
      </c>
    </row>
    <row r="258" spans="1:8" ht="47.25">
      <c r="A258" s="10" t="s">
        <v>9</v>
      </c>
      <c r="B258" s="246" t="s">
        <v>630</v>
      </c>
      <c r="C258" s="280"/>
      <c r="D258" s="280"/>
      <c r="E258" s="246"/>
      <c r="F258" s="276">
        <f>SUM(F259:F260)</f>
        <v>460.9</v>
      </c>
      <c r="G258" s="276">
        <f>SUM(G259:G260)</f>
        <v>0</v>
      </c>
      <c r="H258" s="276">
        <f>SUM(H259:H260)</f>
        <v>0</v>
      </c>
    </row>
    <row r="259" spans="1:8" ht="32.25" customHeight="1">
      <c r="A259" s="279" t="s">
        <v>315</v>
      </c>
      <c r="B259" s="246" t="s">
        <v>630</v>
      </c>
      <c r="C259" s="280" t="s">
        <v>159</v>
      </c>
      <c r="D259" s="280" t="s">
        <v>154</v>
      </c>
      <c r="E259" s="246">
        <v>120</v>
      </c>
      <c r="F259" s="276">
        <f>'приложение 6'!Q496</f>
        <v>458.9</v>
      </c>
      <c r="G259" s="276">
        <f>'приложение 6'!R496</f>
        <v>0</v>
      </c>
      <c r="H259" s="276">
        <f>'приложение 6'!S496</f>
        <v>0</v>
      </c>
    </row>
    <row r="260" spans="1:8" ht="31.5" customHeight="1">
      <c r="A260" s="279" t="s">
        <v>444</v>
      </c>
      <c r="B260" s="246" t="s">
        <v>630</v>
      </c>
      <c r="C260" s="280" t="s">
        <v>159</v>
      </c>
      <c r="D260" s="280" t="s">
        <v>154</v>
      </c>
      <c r="E260" s="246">
        <v>240</v>
      </c>
      <c r="F260" s="276">
        <f>'приложение 6'!Q497</f>
        <v>2</v>
      </c>
      <c r="G260" s="276">
        <f>'приложение 6'!R497</f>
        <v>0</v>
      </c>
      <c r="H260" s="276">
        <f>'приложение 6'!S497</f>
        <v>0</v>
      </c>
    </row>
    <row r="261" spans="1:8" ht="81" customHeight="1">
      <c r="A261" s="10" t="s">
        <v>10</v>
      </c>
      <c r="B261" s="246" t="s">
        <v>631</v>
      </c>
      <c r="C261" s="280"/>
      <c r="D261" s="280"/>
      <c r="E261" s="246"/>
      <c r="F261" s="276">
        <f>SUM(F262:F263)</f>
        <v>1293.4</v>
      </c>
      <c r="G261" s="276">
        <f>SUM(G262:G263)</f>
        <v>0</v>
      </c>
      <c r="H261" s="276">
        <f>SUM(H262:H263)</f>
        <v>0</v>
      </c>
    </row>
    <row r="262" spans="1:8" ht="39" customHeight="1">
      <c r="A262" s="279" t="s">
        <v>315</v>
      </c>
      <c r="B262" s="246" t="s">
        <v>631</v>
      </c>
      <c r="C262" s="280" t="s">
        <v>155</v>
      </c>
      <c r="D262" s="280" t="s">
        <v>154</v>
      </c>
      <c r="E262" s="246">
        <v>120</v>
      </c>
      <c r="F262" s="276">
        <f>'приложение 6'!Q499</f>
        <v>1225.4</v>
      </c>
      <c r="G262" s="276">
        <f>'приложение 6'!R499</f>
        <v>0</v>
      </c>
      <c r="H262" s="276">
        <f>'приложение 6'!S499</f>
        <v>0</v>
      </c>
    </row>
    <row r="263" spans="1:8" ht="36.75" customHeight="1">
      <c r="A263" s="279" t="s">
        <v>444</v>
      </c>
      <c r="B263" s="246" t="s">
        <v>631</v>
      </c>
      <c r="C263" s="280" t="s">
        <v>155</v>
      </c>
      <c r="D263" s="280" t="s">
        <v>154</v>
      </c>
      <c r="E263" s="246">
        <v>240</v>
      </c>
      <c r="F263" s="276">
        <f>'приложение 6'!Q500</f>
        <v>68</v>
      </c>
      <c r="G263" s="276">
        <f>'приложение 6'!R500</f>
        <v>0</v>
      </c>
      <c r="H263" s="276">
        <f>'приложение 6'!S500</f>
        <v>0</v>
      </c>
    </row>
    <row r="264" spans="1:8" ht="47.25" customHeight="1">
      <c r="A264" s="279" t="s">
        <v>441</v>
      </c>
      <c r="B264" s="246" t="s">
        <v>201</v>
      </c>
      <c r="C264" s="280"/>
      <c r="D264" s="280"/>
      <c r="E264" s="246"/>
      <c r="F264" s="276">
        <f>F265+F271+F269</f>
        <v>18649.8</v>
      </c>
      <c r="G264" s="276">
        <f>G265+G271+G269</f>
        <v>15420.3</v>
      </c>
      <c r="H264" s="276">
        <f>H265+H271+H269</f>
        <v>15420.3</v>
      </c>
    </row>
    <row r="265" spans="1:8" ht="31.5" customHeight="1">
      <c r="A265" s="279" t="s">
        <v>100</v>
      </c>
      <c r="B265" s="246" t="s">
        <v>202</v>
      </c>
      <c r="C265" s="280"/>
      <c r="D265" s="280"/>
      <c r="E265" s="246"/>
      <c r="F265" s="276">
        <f>SUM(F266:F268)</f>
        <v>12340.3</v>
      </c>
      <c r="G265" s="276">
        <f>SUM(G266:G268)</f>
        <v>12005.699999999999</v>
      </c>
      <c r="H265" s="276">
        <f>SUM(H266:H268)</f>
        <v>12005.699999999999</v>
      </c>
    </row>
    <row r="266" spans="1:8" ht="19.5" customHeight="1">
      <c r="A266" s="279" t="s">
        <v>447</v>
      </c>
      <c r="B266" s="246" t="s">
        <v>202</v>
      </c>
      <c r="C266" s="280" t="s">
        <v>155</v>
      </c>
      <c r="D266" s="280" t="s">
        <v>141</v>
      </c>
      <c r="E266" s="246">
        <v>110</v>
      </c>
      <c r="F266" s="276">
        <f>'приложение 6'!Q510</f>
        <v>11047.4</v>
      </c>
      <c r="G266" s="276">
        <f>'приложение 6'!R510</f>
        <v>11047.4</v>
      </c>
      <c r="H266" s="276">
        <f>'приложение 6'!S510</f>
        <v>11047.4</v>
      </c>
    </row>
    <row r="267" spans="1:8" ht="31.5" customHeight="1">
      <c r="A267" s="279" t="s">
        <v>444</v>
      </c>
      <c r="B267" s="246" t="s">
        <v>202</v>
      </c>
      <c r="C267" s="280" t="s">
        <v>155</v>
      </c>
      <c r="D267" s="280" t="s">
        <v>141</v>
      </c>
      <c r="E267" s="246">
        <v>240</v>
      </c>
      <c r="F267" s="276">
        <f>'приложение 6'!Q511</f>
        <v>1292.5</v>
      </c>
      <c r="G267" s="276">
        <f>'приложение 6'!R511</f>
        <v>957.9</v>
      </c>
      <c r="H267" s="276">
        <f>'приложение 6'!S511</f>
        <v>957.9</v>
      </c>
    </row>
    <row r="268" spans="1:8" ht="31.5" customHeight="1">
      <c r="A268" s="10" t="s">
        <v>445</v>
      </c>
      <c r="B268" s="246" t="s">
        <v>202</v>
      </c>
      <c r="C268" s="280" t="s">
        <v>155</v>
      </c>
      <c r="D268" s="280" t="s">
        <v>141</v>
      </c>
      <c r="E268" s="246">
        <v>850</v>
      </c>
      <c r="F268" s="276">
        <f>'приложение 6'!Q512</f>
        <v>0.4</v>
      </c>
      <c r="G268" s="276">
        <f>'приложение 6'!R512</f>
        <v>0.4</v>
      </c>
      <c r="H268" s="276">
        <f>'приложение 6'!S512</f>
        <v>0.4</v>
      </c>
    </row>
    <row r="269" spans="1:8" ht="63" customHeight="1">
      <c r="A269" s="10" t="s">
        <v>569</v>
      </c>
      <c r="B269" s="274" t="s">
        <v>632</v>
      </c>
      <c r="C269" s="280"/>
      <c r="D269" s="280"/>
      <c r="E269" s="246"/>
      <c r="F269" s="276">
        <f>F270</f>
        <v>3414.6</v>
      </c>
      <c r="G269" s="276">
        <f>G270</f>
        <v>3414.6</v>
      </c>
      <c r="H269" s="276">
        <f>H270</f>
        <v>3414.6</v>
      </c>
    </row>
    <row r="270" spans="1:8" ht="18" customHeight="1">
      <c r="A270" s="10" t="s">
        <v>498</v>
      </c>
      <c r="B270" s="274" t="s">
        <v>632</v>
      </c>
      <c r="C270" s="275" t="s">
        <v>159</v>
      </c>
      <c r="D270" s="275" t="s">
        <v>141</v>
      </c>
      <c r="E270" s="246">
        <v>110</v>
      </c>
      <c r="F270" s="276">
        <f>'приложение 6'!Q514</f>
        <v>3414.6</v>
      </c>
      <c r="G270" s="276">
        <f>'приложение 6'!R514</f>
        <v>3414.6</v>
      </c>
      <c r="H270" s="276">
        <f>'приложение 6'!S514</f>
        <v>3414.6</v>
      </c>
    </row>
    <row r="271" spans="1:8" ht="49.5" customHeight="1">
      <c r="A271" s="10" t="s">
        <v>482</v>
      </c>
      <c r="B271" s="246" t="s">
        <v>633</v>
      </c>
      <c r="C271" s="280"/>
      <c r="D271" s="280"/>
      <c r="E271" s="246"/>
      <c r="F271" s="276">
        <f>SUM(F272:F273)</f>
        <v>2894.9</v>
      </c>
      <c r="G271" s="276">
        <f>SUM(G272:G273)</f>
        <v>0</v>
      </c>
      <c r="H271" s="276">
        <f>SUM(H272:H273)</f>
        <v>0</v>
      </c>
    </row>
    <row r="272" spans="1:8" ht="24.75" customHeight="1">
      <c r="A272" s="279" t="s">
        <v>447</v>
      </c>
      <c r="B272" s="246" t="s">
        <v>633</v>
      </c>
      <c r="C272" s="280" t="s">
        <v>155</v>
      </c>
      <c r="D272" s="280" t="s">
        <v>141</v>
      </c>
      <c r="E272" s="246">
        <v>110</v>
      </c>
      <c r="F272" s="276">
        <f>'приложение 6'!Q516</f>
        <v>2826.9</v>
      </c>
      <c r="G272" s="276">
        <f>'приложение 6'!R516</f>
        <v>0</v>
      </c>
      <c r="H272" s="276">
        <f>'приложение 6'!S516</f>
        <v>0</v>
      </c>
    </row>
    <row r="273" spans="1:8" ht="35.25" customHeight="1">
      <c r="A273" s="279" t="s">
        <v>444</v>
      </c>
      <c r="B273" s="246" t="s">
        <v>633</v>
      </c>
      <c r="C273" s="280" t="s">
        <v>155</v>
      </c>
      <c r="D273" s="280" t="s">
        <v>141</v>
      </c>
      <c r="E273" s="246">
        <v>240</v>
      </c>
      <c r="F273" s="276">
        <f>'приложение 6'!Q517</f>
        <v>68</v>
      </c>
      <c r="G273" s="276">
        <f>'приложение 6'!R517</f>
        <v>0</v>
      </c>
      <c r="H273" s="276">
        <f>'приложение 6'!S517</f>
        <v>0</v>
      </c>
    </row>
    <row r="274" spans="1:8" ht="35.25" customHeight="1">
      <c r="A274" s="10" t="s">
        <v>792</v>
      </c>
      <c r="B274" s="274" t="s">
        <v>795</v>
      </c>
      <c r="C274" s="280"/>
      <c r="D274" s="280"/>
      <c r="E274" s="246"/>
      <c r="F274" s="276">
        <f>F275</f>
        <v>20</v>
      </c>
      <c r="G274" s="276">
        <f aca="true" t="shared" si="12" ref="G274:H276">G275</f>
        <v>20</v>
      </c>
      <c r="H274" s="276">
        <f t="shared" si="12"/>
        <v>20</v>
      </c>
    </row>
    <row r="275" spans="1:8" ht="35.25" customHeight="1">
      <c r="A275" s="10" t="s">
        <v>793</v>
      </c>
      <c r="B275" s="274" t="s">
        <v>796</v>
      </c>
      <c r="C275" s="280"/>
      <c r="D275" s="280"/>
      <c r="E275" s="246"/>
      <c r="F275" s="276">
        <f>F276</f>
        <v>20</v>
      </c>
      <c r="G275" s="276">
        <f t="shared" si="12"/>
        <v>20</v>
      </c>
      <c r="H275" s="276">
        <f t="shared" si="12"/>
        <v>20</v>
      </c>
    </row>
    <row r="276" spans="1:8" ht="35.25" customHeight="1">
      <c r="A276" s="10" t="s">
        <v>794</v>
      </c>
      <c r="B276" s="274" t="s">
        <v>797</v>
      </c>
      <c r="C276" s="280"/>
      <c r="D276" s="280"/>
      <c r="E276" s="246"/>
      <c r="F276" s="276">
        <f>F277</f>
        <v>20</v>
      </c>
      <c r="G276" s="276">
        <f t="shared" si="12"/>
        <v>20</v>
      </c>
      <c r="H276" s="276">
        <f t="shared" si="12"/>
        <v>20</v>
      </c>
    </row>
    <row r="277" spans="1:8" ht="35.25" customHeight="1">
      <c r="A277" s="10" t="s">
        <v>444</v>
      </c>
      <c r="B277" s="274" t="s">
        <v>797</v>
      </c>
      <c r="C277" s="275" t="s">
        <v>155</v>
      </c>
      <c r="D277" s="275" t="s">
        <v>154</v>
      </c>
      <c r="E277" s="246">
        <v>240</v>
      </c>
      <c r="F277" s="276">
        <f>'приложение 6'!Q504</f>
        <v>20</v>
      </c>
      <c r="G277" s="276">
        <f>'приложение 6'!R504</f>
        <v>20</v>
      </c>
      <c r="H277" s="276">
        <f>'приложение 6'!S504</f>
        <v>20</v>
      </c>
    </row>
    <row r="278" spans="1:8" s="338" customFormat="1" ht="48.75" customHeight="1">
      <c r="A278" s="120" t="s">
        <v>411</v>
      </c>
      <c r="B278" s="320" t="s">
        <v>228</v>
      </c>
      <c r="C278" s="336"/>
      <c r="D278" s="336"/>
      <c r="E278" s="320"/>
      <c r="F278" s="337">
        <f>F279+F290+F295+F304+F312+F309</f>
        <v>46443.5</v>
      </c>
      <c r="G278" s="337">
        <f>G279+G290+G295+G304+G312+G309</f>
        <v>40554.7</v>
      </c>
      <c r="H278" s="337">
        <f>H279+H290+H295+H304+H312+H309</f>
        <v>40554.7</v>
      </c>
    </row>
    <row r="279" spans="1:8" ht="53.25" customHeight="1">
      <c r="A279" s="17" t="s">
        <v>62</v>
      </c>
      <c r="B279" s="246" t="s">
        <v>229</v>
      </c>
      <c r="C279" s="280"/>
      <c r="D279" s="280"/>
      <c r="E279" s="246"/>
      <c r="F279" s="276">
        <f>F280+F282+F284+F286+F288</f>
        <v>14517.9</v>
      </c>
      <c r="G279" s="276">
        <f>G280+G282+G284+G286+G288</f>
        <v>14517.9</v>
      </c>
      <c r="H279" s="276">
        <f>H280+H282+H284+H286+H288</f>
        <v>14517.9</v>
      </c>
    </row>
    <row r="280" spans="1:8" ht="15.75">
      <c r="A280" s="17" t="s">
        <v>64</v>
      </c>
      <c r="B280" s="246" t="s">
        <v>230</v>
      </c>
      <c r="C280" s="280"/>
      <c r="D280" s="280"/>
      <c r="E280" s="246"/>
      <c r="F280" s="276">
        <f>F281</f>
        <v>10399.1</v>
      </c>
      <c r="G280" s="276">
        <f>G281</f>
        <v>10399.1</v>
      </c>
      <c r="H280" s="276">
        <f>H281</f>
        <v>10399.1</v>
      </c>
    </row>
    <row r="281" spans="1:8" ht="15.75">
      <c r="A281" s="279" t="s">
        <v>446</v>
      </c>
      <c r="B281" s="246" t="s">
        <v>230</v>
      </c>
      <c r="C281" s="280" t="s">
        <v>452</v>
      </c>
      <c r="D281" s="280" t="s">
        <v>231</v>
      </c>
      <c r="E281" s="246">
        <v>610</v>
      </c>
      <c r="F281" s="276">
        <f>'приложение 6'!Q306</f>
        <v>10399.1</v>
      </c>
      <c r="G281" s="276">
        <f>'приложение 6'!R306</f>
        <v>10399.1</v>
      </c>
      <c r="H281" s="276">
        <f>'приложение 6'!S306</f>
        <v>10399.1</v>
      </c>
    </row>
    <row r="282" spans="1:8" ht="64.5" customHeight="1">
      <c r="A282" s="225" t="s">
        <v>569</v>
      </c>
      <c r="B282" s="274" t="s">
        <v>572</v>
      </c>
      <c r="C282" s="280"/>
      <c r="D282" s="280"/>
      <c r="E282" s="246"/>
      <c r="F282" s="276">
        <f>F283</f>
        <v>2003.1</v>
      </c>
      <c r="G282" s="276">
        <f>G283</f>
        <v>2003.1</v>
      </c>
      <c r="H282" s="276">
        <f>H283</f>
        <v>2003.1</v>
      </c>
    </row>
    <row r="283" spans="1:8" ht="15.75">
      <c r="A283" s="225" t="s">
        <v>446</v>
      </c>
      <c r="B283" s="274" t="s">
        <v>572</v>
      </c>
      <c r="C283" s="275" t="s">
        <v>452</v>
      </c>
      <c r="D283" s="275" t="s">
        <v>231</v>
      </c>
      <c r="E283" s="246">
        <v>610</v>
      </c>
      <c r="F283" s="276">
        <f>'приложение 6'!Q308</f>
        <v>2003.1</v>
      </c>
      <c r="G283" s="276">
        <f>'приложение 6'!R308</f>
        <v>2003.1</v>
      </c>
      <c r="H283" s="276">
        <f>'приложение 6'!S308</f>
        <v>2003.1</v>
      </c>
    </row>
    <row r="284" spans="1:8" ht="36.75" customHeight="1">
      <c r="A284" s="4" t="s">
        <v>515</v>
      </c>
      <c r="B284" s="246" t="s">
        <v>232</v>
      </c>
      <c r="C284" s="280"/>
      <c r="D284" s="280"/>
      <c r="E284" s="246"/>
      <c r="F284" s="276">
        <f>F285</f>
        <v>360.8</v>
      </c>
      <c r="G284" s="276">
        <f>G285</f>
        <v>360.8</v>
      </c>
      <c r="H284" s="276">
        <f>H285</f>
        <v>360.8</v>
      </c>
    </row>
    <row r="285" spans="1:8" ht="15.75">
      <c r="A285" s="279" t="s">
        <v>446</v>
      </c>
      <c r="B285" s="246" t="s">
        <v>232</v>
      </c>
      <c r="C285" s="280" t="s">
        <v>452</v>
      </c>
      <c r="D285" s="280" t="s">
        <v>231</v>
      </c>
      <c r="E285" s="246">
        <v>610</v>
      </c>
      <c r="F285" s="276">
        <f>'приложение 6'!Q310</f>
        <v>360.8</v>
      </c>
      <c r="G285" s="276">
        <f>'приложение 6'!R310</f>
        <v>360.8</v>
      </c>
      <c r="H285" s="276">
        <f>'приложение 6'!S310</f>
        <v>360.8</v>
      </c>
    </row>
    <row r="286" spans="1:8" ht="36" customHeight="1">
      <c r="A286" s="4" t="s">
        <v>421</v>
      </c>
      <c r="B286" s="246" t="s">
        <v>233</v>
      </c>
      <c r="C286" s="280"/>
      <c r="D286" s="280"/>
      <c r="E286" s="246"/>
      <c r="F286" s="276">
        <f>F287</f>
        <v>1414.9</v>
      </c>
      <c r="G286" s="276">
        <f>G287</f>
        <v>1414.9</v>
      </c>
      <c r="H286" s="276">
        <f>H287</f>
        <v>1414.9</v>
      </c>
    </row>
    <row r="287" spans="1:8" ht="15.75">
      <c r="A287" s="279" t="s">
        <v>446</v>
      </c>
      <c r="B287" s="246" t="s">
        <v>233</v>
      </c>
      <c r="C287" s="280" t="s">
        <v>452</v>
      </c>
      <c r="D287" s="280" t="s">
        <v>231</v>
      </c>
      <c r="E287" s="246">
        <v>610</v>
      </c>
      <c r="F287" s="276">
        <f>'приложение 6'!Q312</f>
        <v>1414.9</v>
      </c>
      <c r="G287" s="276">
        <f>'приложение 6'!R312</f>
        <v>1414.9</v>
      </c>
      <c r="H287" s="276">
        <f>'приложение 6'!S312</f>
        <v>1414.9</v>
      </c>
    </row>
    <row r="288" spans="1:8" ht="94.5">
      <c r="A288" s="225" t="s">
        <v>868</v>
      </c>
      <c r="B288" s="274" t="s">
        <v>869</v>
      </c>
      <c r="C288" s="280"/>
      <c r="D288" s="280"/>
      <c r="E288" s="246"/>
      <c r="F288" s="276">
        <f>F289</f>
        <v>340</v>
      </c>
      <c r="G288" s="276">
        <f>G289</f>
        <v>340</v>
      </c>
      <c r="H288" s="276">
        <f>H289</f>
        <v>340</v>
      </c>
    </row>
    <row r="289" spans="1:8" ht="15.75">
      <c r="A289" s="225" t="s">
        <v>446</v>
      </c>
      <c r="B289" s="274" t="s">
        <v>869</v>
      </c>
      <c r="C289" s="275" t="s">
        <v>452</v>
      </c>
      <c r="D289" s="275" t="s">
        <v>231</v>
      </c>
      <c r="E289" s="246">
        <v>610</v>
      </c>
      <c r="F289" s="276">
        <f>'приложение 6'!Q314</f>
        <v>340</v>
      </c>
      <c r="G289" s="276">
        <f>'приложение 6'!R314</f>
        <v>340</v>
      </c>
      <c r="H289" s="276">
        <f>'приложение 6'!S314</f>
        <v>340</v>
      </c>
    </row>
    <row r="290" spans="1:8" ht="52.5" customHeight="1">
      <c r="A290" s="4" t="s">
        <v>422</v>
      </c>
      <c r="B290" s="246" t="s">
        <v>234</v>
      </c>
      <c r="C290" s="280"/>
      <c r="D290" s="280"/>
      <c r="E290" s="246"/>
      <c r="F290" s="276">
        <f>F291+F293</f>
        <v>16383.2</v>
      </c>
      <c r="G290" s="276">
        <f>G291+G293</f>
        <v>16313.2</v>
      </c>
      <c r="H290" s="276">
        <f>H291+H293</f>
        <v>16313.2</v>
      </c>
    </row>
    <row r="291" spans="1:8" ht="15.75">
      <c r="A291" s="4" t="s">
        <v>22</v>
      </c>
      <c r="B291" s="246" t="s">
        <v>235</v>
      </c>
      <c r="C291" s="280"/>
      <c r="D291" s="280"/>
      <c r="E291" s="246"/>
      <c r="F291" s="276">
        <f>F292</f>
        <v>11892.2</v>
      </c>
      <c r="G291" s="276">
        <f>G292</f>
        <v>11822.2</v>
      </c>
      <c r="H291" s="276">
        <f>H292</f>
        <v>11822.2</v>
      </c>
    </row>
    <row r="292" spans="1:8" ht="15.75">
      <c r="A292" s="279" t="s">
        <v>446</v>
      </c>
      <c r="B292" s="246" t="s">
        <v>235</v>
      </c>
      <c r="C292" s="280" t="s">
        <v>452</v>
      </c>
      <c r="D292" s="280" t="s">
        <v>231</v>
      </c>
      <c r="E292" s="246">
        <v>610</v>
      </c>
      <c r="F292" s="276">
        <f>'приложение 6'!Q317</f>
        <v>11892.2</v>
      </c>
      <c r="G292" s="276">
        <f>'приложение 6'!R317</f>
        <v>11822.2</v>
      </c>
      <c r="H292" s="276">
        <f>'приложение 6'!S317</f>
        <v>11822.2</v>
      </c>
    </row>
    <row r="293" spans="1:8" ht="64.5" customHeight="1">
      <c r="A293" s="225" t="s">
        <v>569</v>
      </c>
      <c r="B293" s="274" t="s">
        <v>573</v>
      </c>
      <c r="C293" s="280"/>
      <c r="D293" s="280"/>
      <c r="E293" s="246"/>
      <c r="F293" s="276">
        <f>F294</f>
        <v>4491</v>
      </c>
      <c r="G293" s="276">
        <f>G294</f>
        <v>4491</v>
      </c>
      <c r="H293" s="276">
        <f>H294</f>
        <v>4491</v>
      </c>
    </row>
    <row r="294" spans="1:8" ht="15.75">
      <c r="A294" s="225" t="s">
        <v>446</v>
      </c>
      <c r="B294" s="274" t="s">
        <v>573</v>
      </c>
      <c r="C294" s="275" t="s">
        <v>452</v>
      </c>
      <c r="D294" s="275" t="s">
        <v>231</v>
      </c>
      <c r="E294" s="246">
        <v>610</v>
      </c>
      <c r="F294" s="276">
        <f>'приложение 6'!Q319</f>
        <v>4491</v>
      </c>
      <c r="G294" s="276">
        <f>'приложение 6'!R319</f>
        <v>4491</v>
      </c>
      <c r="H294" s="276">
        <f>'приложение 6'!S319</f>
        <v>4491</v>
      </c>
    </row>
    <row r="295" spans="1:8" ht="63">
      <c r="A295" s="4" t="s">
        <v>115</v>
      </c>
      <c r="B295" s="246" t="s">
        <v>236</v>
      </c>
      <c r="C295" s="280"/>
      <c r="D295" s="280"/>
      <c r="E295" s="246"/>
      <c r="F295" s="276">
        <f>F296+F299+F302</f>
        <v>3700</v>
      </c>
      <c r="G295" s="276">
        <f>G296+G299+G302</f>
        <v>200</v>
      </c>
      <c r="H295" s="276">
        <f>H296+H299+H302</f>
        <v>200</v>
      </c>
    </row>
    <row r="296" spans="1:8" ht="15.75">
      <c r="A296" s="4" t="s">
        <v>22</v>
      </c>
      <c r="B296" s="274" t="s">
        <v>586</v>
      </c>
      <c r="C296" s="280"/>
      <c r="D296" s="280"/>
      <c r="E296" s="246"/>
      <c r="F296" s="276">
        <f>F298+F297</f>
        <v>2400</v>
      </c>
      <c r="G296" s="276">
        <f>G298+G297</f>
        <v>200</v>
      </c>
      <c r="H296" s="276">
        <f>H298</f>
        <v>200</v>
      </c>
    </row>
    <row r="297" spans="1:8" ht="47.25">
      <c r="A297" s="32" t="s">
        <v>444</v>
      </c>
      <c r="B297" s="274" t="s">
        <v>586</v>
      </c>
      <c r="C297" s="275" t="s">
        <v>452</v>
      </c>
      <c r="D297" s="275" t="s">
        <v>231</v>
      </c>
      <c r="E297" s="246">
        <v>240</v>
      </c>
      <c r="F297" s="276">
        <f>'приложение 6'!Q322</f>
        <v>2200</v>
      </c>
      <c r="G297" s="276">
        <f>'приложение 6'!R322</f>
        <v>0</v>
      </c>
      <c r="H297" s="276">
        <f>'приложение 6'!S322</f>
        <v>0</v>
      </c>
    </row>
    <row r="298" spans="1:8" ht="15.75">
      <c r="A298" s="4" t="s">
        <v>446</v>
      </c>
      <c r="B298" s="274" t="s">
        <v>586</v>
      </c>
      <c r="C298" s="275" t="s">
        <v>452</v>
      </c>
      <c r="D298" s="275" t="s">
        <v>231</v>
      </c>
      <c r="E298" s="246">
        <v>610</v>
      </c>
      <c r="F298" s="276">
        <f>'приложение 6'!Q323</f>
        <v>200</v>
      </c>
      <c r="G298" s="276">
        <f>'приложение 6'!R323</f>
        <v>200</v>
      </c>
      <c r="H298" s="276">
        <f>'приложение 6'!S323</f>
        <v>200</v>
      </c>
    </row>
    <row r="299" spans="1:8" ht="15.75" hidden="1">
      <c r="A299" s="4" t="s">
        <v>423</v>
      </c>
      <c r="B299" s="246" t="s">
        <v>237</v>
      </c>
      <c r="C299" s="280"/>
      <c r="D299" s="280"/>
      <c r="E299" s="246"/>
      <c r="F299" s="276">
        <f>F301+F300</f>
        <v>0</v>
      </c>
      <c r="G299" s="276">
        <f>G301+G300</f>
        <v>0</v>
      </c>
      <c r="H299" s="276">
        <f>H301+H300</f>
        <v>0</v>
      </c>
    </row>
    <row r="300" spans="1:8" ht="15.75" hidden="1">
      <c r="A300" s="4" t="s">
        <v>530</v>
      </c>
      <c r="B300" s="246" t="s">
        <v>237</v>
      </c>
      <c r="C300" s="275" t="s">
        <v>452</v>
      </c>
      <c r="D300" s="275" t="s">
        <v>231</v>
      </c>
      <c r="E300" s="246">
        <v>350</v>
      </c>
      <c r="F300" s="276">
        <f>'приложение 6'!Q325</f>
        <v>0</v>
      </c>
      <c r="G300" s="276">
        <f>'приложение 6'!R325</f>
        <v>0</v>
      </c>
      <c r="H300" s="276">
        <f>'приложение 6'!S325</f>
        <v>0</v>
      </c>
    </row>
    <row r="301" spans="1:8" ht="15.75" hidden="1">
      <c r="A301" s="4" t="s">
        <v>446</v>
      </c>
      <c r="B301" s="246" t="s">
        <v>237</v>
      </c>
      <c r="C301" s="280" t="s">
        <v>452</v>
      </c>
      <c r="D301" s="280" t="s">
        <v>231</v>
      </c>
      <c r="E301" s="246">
        <v>610</v>
      </c>
      <c r="F301" s="276">
        <f>'приложение 6'!Q326</f>
        <v>0</v>
      </c>
      <c r="G301" s="276">
        <f>'приложение 6'!R326</f>
        <v>0</v>
      </c>
      <c r="H301" s="276">
        <f>'приложение 6'!S326</f>
        <v>0</v>
      </c>
    </row>
    <row r="302" spans="1:8" ht="48.75" customHeight="1">
      <c r="A302" s="4" t="s">
        <v>890</v>
      </c>
      <c r="B302" s="274" t="s">
        <v>892</v>
      </c>
      <c r="C302" s="280"/>
      <c r="D302" s="280"/>
      <c r="E302" s="246"/>
      <c r="F302" s="276">
        <f>F303</f>
        <v>1300</v>
      </c>
      <c r="G302" s="276">
        <f>G303</f>
        <v>0</v>
      </c>
      <c r="H302" s="276">
        <f>H303</f>
        <v>0</v>
      </c>
    </row>
    <row r="303" spans="1:8" ht="15.75">
      <c r="A303" s="279" t="s">
        <v>446</v>
      </c>
      <c r="B303" s="274" t="s">
        <v>892</v>
      </c>
      <c r="C303" s="280" t="s">
        <v>452</v>
      </c>
      <c r="D303" s="280" t="s">
        <v>231</v>
      </c>
      <c r="E303" s="246">
        <v>610</v>
      </c>
      <c r="F303" s="276">
        <f>'приложение 6'!Q328</f>
        <v>1300</v>
      </c>
      <c r="G303" s="276">
        <f>'приложение 6'!R328</f>
        <v>0</v>
      </c>
      <c r="H303" s="276">
        <f>'приложение 6'!S328</f>
        <v>0</v>
      </c>
    </row>
    <row r="304" spans="1:8" ht="70.5" customHeight="1">
      <c r="A304" s="225" t="s">
        <v>413</v>
      </c>
      <c r="B304" s="246" t="s">
        <v>238</v>
      </c>
      <c r="C304" s="280"/>
      <c r="D304" s="280"/>
      <c r="E304" s="246"/>
      <c r="F304" s="276">
        <f>F305+F307</f>
        <v>9523.6</v>
      </c>
      <c r="G304" s="276">
        <f>G305+G307</f>
        <v>9523.6</v>
      </c>
      <c r="H304" s="276">
        <f>H305+H307</f>
        <v>9523.6</v>
      </c>
    </row>
    <row r="305" spans="1:8" ht="21.75" customHeight="1">
      <c r="A305" s="225" t="s">
        <v>92</v>
      </c>
      <c r="B305" s="246" t="s">
        <v>239</v>
      </c>
      <c r="C305" s="280"/>
      <c r="D305" s="280"/>
      <c r="E305" s="246"/>
      <c r="F305" s="276">
        <f>F306</f>
        <v>6977.1</v>
      </c>
      <c r="G305" s="276">
        <f>G306</f>
        <v>6977.1</v>
      </c>
      <c r="H305" s="276">
        <f>H306</f>
        <v>6977.1</v>
      </c>
    </row>
    <row r="306" spans="1:8" ht="15.75">
      <c r="A306" s="279" t="s">
        <v>446</v>
      </c>
      <c r="B306" s="246" t="s">
        <v>239</v>
      </c>
      <c r="C306" s="280" t="s">
        <v>452</v>
      </c>
      <c r="D306" s="280" t="s">
        <v>150</v>
      </c>
      <c r="E306" s="246">
        <v>610</v>
      </c>
      <c r="F306" s="276">
        <f>'приложение 6'!Q283</f>
        <v>6977.1</v>
      </c>
      <c r="G306" s="276">
        <f>'приложение 6'!R283</f>
        <v>6977.1</v>
      </c>
      <c r="H306" s="276">
        <f>'приложение 6'!S283</f>
        <v>6977.1</v>
      </c>
    </row>
    <row r="307" spans="1:8" ht="66.75" customHeight="1">
      <c r="A307" s="225" t="s">
        <v>569</v>
      </c>
      <c r="B307" s="274" t="s">
        <v>571</v>
      </c>
      <c r="C307" s="280"/>
      <c r="D307" s="280"/>
      <c r="E307" s="246"/>
      <c r="F307" s="276">
        <f>F308</f>
        <v>2546.5</v>
      </c>
      <c r="G307" s="276">
        <f>G308</f>
        <v>2546.5</v>
      </c>
      <c r="H307" s="276">
        <f>H308</f>
        <v>2546.5</v>
      </c>
    </row>
    <row r="308" spans="1:8" ht="15.75">
      <c r="A308" s="225" t="s">
        <v>446</v>
      </c>
      <c r="B308" s="274" t="s">
        <v>571</v>
      </c>
      <c r="C308" s="275" t="s">
        <v>452</v>
      </c>
      <c r="D308" s="275" t="s">
        <v>150</v>
      </c>
      <c r="E308" s="246">
        <v>610</v>
      </c>
      <c r="F308" s="276">
        <f>'приложение 6'!Q285</f>
        <v>2546.5</v>
      </c>
      <c r="G308" s="276">
        <f>'приложение 6'!R285</f>
        <v>2546.5</v>
      </c>
      <c r="H308" s="276">
        <f>'приложение 6'!S285</f>
        <v>2546.5</v>
      </c>
    </row>
    <row r="309" spans="1:8" ht="47.25" hidden="1">
      <c r="A309" s="4" t="s">
        <v>798</v>
      </c>
      <c r="B309" s="274" t="s">
        <v>799</v>
      </c>
      <c r="C309" s="275"/>
      <c r="D309" s="275"/>
      <c r="E309" s="246"/>
      <c r="F309" s="276">
        <f aca="true" t="shared" si="13" ref="F309:H310">F310</f>
        <v>0</v>
      </c>
      <c r="G309" s="276">
        <f t="shared" si="13"/>
        <v>0</v>
      </c>
      <c r="H309" s="276">
        <f t="shared" si="13"/>
        <v>0</v>
      </c>
    </row>
    <row r="310" spans="1:8" ht="15.75" hidden="1">
      <c r="A310" s="4" t="s">
        <v>64</v>
      </c>
      <c r="B310" s="274" t="s">
        <v>800</v>
      </c>
      <c r="C310" s="275"/>
      <c r="D310" s="275"/>
      <c r="E310" s="246"/>
      <c r="F310" s="276">
        <f t="shared" si="13"/>
        <v>0</v>
      </c>
      <c r="G310" s="276">
        <f t="shared" si="13"/>
        <v>0</v>
      </c>
      <c r="H310" s="276">
        <f t="shared" si="13"/>
        <v>0</v>
      </c>
    </row>
    <row r="311" spans="1:8" ht="15.75" hidden="1">
      <c r="A311" s="4" t="s">
        <v>446</v>
      </c>
      <c r="B311" s="274" t="s">
        <v>800</v>
      </c>
      <c r="C311" s="275" t="s">
        <v>452</v>
      </c>
      <c r="D311" s="275" t="s">
        <v>231</v>
      </c>
      <c r="E311" s="246">
        <v>610</v>
      </c>
      <c r="F311" s="276">
        <f>'приложение 6'!Q334</f>
        <v>0</v>
      </c>
      <c r="G311" s="276">
        <f>'приложение 6'!R334</f>
        <v>0</v>
      </c>
      <c r="H311" s="276">
        <f>'приложение 6'!S334</f>
        <v>0</v>
      </c>
    </row>
    <row r="312" spans="1:8" ht="31.5">
      <c r="A312" s="293" t="s">
        <v>675</v>
      </c>
      <c r="B312" s="274" t="s">
        <v>676</v>
      </c>
      <c r="C312" s="280"/>
      <c r="D312" s="280"/>
      <c r="E312" s="246"/>
      <c r="F312" s="276">
        <f aca="true" t="shared" si="14" ref="F312:H313">F313</f>
        <v>2318.8</v>
      </c>
      <c r="G312" s="276">
        <f t="shared" si="14"/>
        <v>0</v>
      </c>
      <c r="H312" s="276">
        <f t="shared" si="14"/>
        <v>0</v>
      </c>
    </row>
    <row r="313" spans="1:8" ht="69.75" customHeight="1">
      <c r="A313" s="267" t="s">
        <v>508</v>
      </c>
      <c r="B313" s="274" t="s">
        <v>588</v>
      </c>
      <c r="C313" s="280"/>
      <c r="D313" s="280"/>
      <c r="E313" s="246"/>
      <c r="F313" s="276">
        <f t="shared" si="14"/>
        <v>2318.8</v>
      </c>
      <c r="G313" s="276">
        <f t="shared" si="14"/>
        <v>0</v>
      </c>
      <c r="H313" s="276">
        <f t="shared" si="14"/>
        <v>0</v>
      </c>
    </row>
    <row r="314" spans="1:8" ht="15.75">
      <c r="A314" s="279" t="s">
        <v>446</v>
      </c>
      <c r="B314" s="274" t="s">
        <v>588</v>
      </c>
      <c r="C314" s="280" t="s">
        <v>452</v>
      </c>
      <c r="D314" s="280" t="s">
        <v>231</v>
      </c>
      <c r="E314" s="246">
        <v>610</v>
      </c>
      <c r="F314" s="276">
        <f>'приложение 6'!Q331</f>
        <v>2318.8</v>
      </c>
      <c r="G314" s="276">
        <f>'приложение 6'!R331</f>
        <v>0</v>
      </c>
      <c r="H314" s="276">
        <f>'приложение 6'!S331</f>
        <v>0</v>
      </c>
    </row>
    <row r="315" spans="1:8" s="338" customFormat="1" ht="63">
      <c r="A315" s="61" t="s">
        <v>603</v>
      </c>
      <c r="B315" s="320" t="s">
        <v>277</v>
      </c>
      <c r="C315" s="336"/>
      <c r="D315" s="336"/>
      <c r="E315" s="320"/>
      <c r="F315" s="337">
        <f>F316+F323+F332+F336</f>
        <v>254.1</v>
      </c>
      <c r="G315" s="337">
        <f>G316+G323+G332+G336</f>
        <v>261.6</v>
      </c>
      <c r="H315" s="337">
        <f>H316+H323+H332+H336</f>
        <v>261.6</v>
      </c>
    </row>
    <row r="316" spans="1:8" ht="31.5">
      <c r="A316" s="10" t="s">
        <v>400</v>
      </c>
      <c r="B316" s="274" t="s">
        <v>278</v>
      </c>
      <c r="C316" s="280"/>
      <c r="D316" s="280"/>
      <c r="E316" s="246"/>
      <c r="F316" s="276">
        <f>F317+F320</f>
        <v>184.1</v>
      </c>
      <c r="G316" s="276">
        <f>G317+G320</f>
        <v>191.6</v>
      </c>
      <c r="H316" s="276">
        <f>H317+H320</f>
        <v>191.6</v>
      </c>
    </row>
    <row r="317" spans="1:8" ht="47.25">
      <c r="A317" s="10" t="s">
        <v>613</v>
      </c>
      <c r="B317" s="274" t="s">
        <v>279</v>
      </c>
      <c r="C317" s="280"/>
      <c r="D317" s="280"/>
      <c r="E317" s="246"/>
      <c r="F317" s="276">
        <f aca="true" t="shared" si="15" ref="F317:H318">F318</f>
        <v>50</v>
      </c>
      <c r="G317" s="276">
        <f t="shared" si="15"/>
        <v>50</v>
      </c>
      <c r="H317" s="276">
        <f t="shared" si="15"/>
        <v>50</v>
      </c>
    </row>
    <row r="318" spans="1:8" ht="31.5">
      <c r="A318" s="10" t="s">
        <v>743</v>
      </c>
      <c r="B318" s="274" t="s">
        <v>280</v>
      </c>
      <c r="C318" s="280"/>
      <c r="D318" s="280"/>
      <c r="E318" s="246"/>
      <c r="F318" s="276">
        <f t="shared" si="15"/>
        <v>50</v>
      </c>
      <c r="G318" s="276">
        <f t="shared" si="15"/>
        <v>50</v>
      </c>
      <c r="H318" s="276">
        <f t="shared" si="15"/>
        <v>50</v>
      </c>
    </row>
    <row r="319" spans="1:8" ht="47.25">
      <c r="A319" s="4" t="s">
        <v>444</v>
      </c>
      <c r="B319" s="274" t="s">
        <v>280</v>
      </c>
      <c r="C319" s="280" t="s">
        <v>452</v>
      </c>
      <c r="D319" s="280" t="s">
        <v>160</v>
      </c>
      <c r="E319" s="246">
        <v>240</v>
      </c>
      <c r="F319" s="276">
        <f>'приложение 6'!Q108</f>
        <v>50</v>
      </c>
      <c r="G319" s="276">
        <f>'приложение 6'!R108</f>
        <v>50</v>
      </c>
      <c r="H319" s="276">
        <f>'приложение 6'!S108</f>
        <v>50</v>
      </c>
    </row>
    <row r="320" spans="1:8" ht="31.5">
      <c r="A320" s="10" t="s">
        <v>612</v>
      </c>
      <c r="B320" s="274" t="s">
        <v>281</v>
      </c>
      <c r="C320" s="280"/>
      <c r="D320" s="280"/>
      <c r="E320" s="246"/>
      <c r="F320" s="276">
        <f aca="true" t="shared" si="16" ref="F320:H321">F321</f>
        <v>134.1</v>
      </c>
      <c r="G320" s="276">
        <f t="shared" si="16"/>
        <v>141.6</v>
      </c>
      <c r="H320" s="276">
        <f t="shared" si="16"/>
        <v>141.6</v>
      </c>
    </row>
    <row r="321" spans="1:8" ht="31.5">
      <c r="A321" s="10" t="s">
        <v>442</v>
      </c>
      <c r="B321" s="274" t="s">
        <v>282</v>
      </c>
      <c r="C321" s="280"/>
      <c r="D321" s="280"/>
      <c r="E321" s="246"/>
      <c r="F321" s="276">
        <f t="shared" si="16"/>
        <v>134.1</v>
      </c>
      <c r="G321" s="276">
        <f t="shared" si="16"/>
        <v>141.6</v>
      </c>
      <c r="H321" s="276">
        <f t="shared" si="16"/>
        <v>141.6</v>
      </c>
    </row>
    <row r="322" spans="1:8" ht="47.25">
      <c r="A322" s="4" t="s">
        <v>444</v>
      </c>
      <c r="B322" s="274" t="s">
        <v>282</v>
      </c>
      <c r="C322" s="280" t="s">
        <v>452</v>
      </c>
      <c r="D322" s="280" t="s">
        <v>160</v>
      </c>
      <c r="E322" s="246">
        <v>240</v>
      </c>
      <c r="F322" s="276">
        <f>'приложение 6'!Q111</f>
        <v>134.1</v>
      </c>
      <c r="G322" s="276">
        <f>'приложение 6'!R111</f>
        <v>141.6</v>
      </c>
      <c r="H322" s="276">
        <f>'приложение 6'!S111</f>
        <v>141.6</v>
      </c>
    </row>
    <row r="323" spans="1:8" ht="47.25">
      <c r="A323" s="10" t="s">
        <v>614</v>
      </c>
      <c r="B323" s="274" t="s">
        <v>283</v>
      </c>
      <c r="C323" s="280"/>
      <c r="D323" s="280"/>
      <c r="E323" s="246"/>
      <c r="F323" s="276">
        <f>F324+F329</f>
        <v>50</v>
      </c>
      <c r="G323" s="276">
        <f>G324+G329</f>
        <v>50</v>
      </c>
      <c r="H323" s="276">
        <f>H324+H329</f>
        <v>50</v>
      </c>
    </row>
    <row r="324" spans="1:8" ht="47.25">
      <c r="A324" s="10" t="s">
        <v>615</v>
      </c>
      <c r="B324" s="274" t="s">
        <v>284</v>
      </c>
      <c r="C324" s="280"/>
      <c r="D324" s="280"/>
      <c r="E324" s="246"/>
      <c r="F324" s="276">
        <f>F325</f>
        <v>50</v>
      </c>
      <c r="G324" s="276">
        <f>G325</f>
        <v>50</v>
      </c>
      <c r="H324" s="276">
        <f>H325</f>
        <v>50</v>
      </c>
    </row>
    <row r="325" spans="1:8" ht="110.25">
      <c r="A325" s="10" t="s">
        <v>616</v>
      </c>
      <c r="B325" s="274" t="s">
        <v>285</v>
      </c>
      <c r="C325" s="280"/>
      <c r="D325" s="280"/>
      <c r="E325" s="246"/>
      <c r="F325" s="276">
        <f>F327+F328</f>
        <v>50</v>
      </c>
      <c r="G325" s="276">
        <f>G327+G328+G326</f>
        <v>50</v>
      </c>
      <c r="H325" s="276">
        <f>H327+H328+H326</f>
        <v>50</v>
      </c>
    </row>
    <row r="326" spans="1:8" ht="47.25">
      <c r="A326" s="4" t="s">
        <v>444</v>
      </c>
      <c r="B326" s="274" t="s">
        <v>285</v>
      </c>
      <c r="C326" s="275" t="s">
        <v>452</v>
      </c>
      <c r="D326" s="275" t="s">
        <v>160</v>
      </c>
      <c r="E326" s="246">
        <v>240</v>
      </c>
      <c r="F326" s="276">
        <f>'приложение 6'!Q115</f>
        <v>0</v>
      </c>
      <c r="G326" s="276">
        <f>'приложение 6'!R115</f>
        <v>50</v>
      </c>
      <c r="H326" s="276">
        <f>'приложение 6'!S115</f>
        <v>50</v>
      </c>
    </row>
    <row r="327" spans="1:8" ht="15.75">
      <c r="A327" s="4" t="s">
        <v>446</v>
      </c>
      <c r="B327" s="274" t="s">
        <v>285</v>
      </c>
      <c r="C327" s="280" t="s">
        <v>452</v>
      </c>
      <c r="D327" s="275" t="s">
        <v>231</v>
      </c>
      <c r="E327" s="246">
        <v>610</v>
      </c>
      <c r="F327" s="276">
        <f>'приложение 6'!Q339</f>
        <v>40</v>
      </c>
      <c r="G327" s="276">
        <f>'приложение 6'!R339</f>
        <v>0</v>
      </c>
      <c r="H327" s="276">
        <f>'приложение 6'!S339</f>
        <v>0</v>
      </c>
    </row>
    <row r="328" spans="1:8" ht="15.75">
      <c r="A328" s="4" t="s">
        <v>446</v>
      </c>
      <c r="B328" s="274" t="s">
        <v>285</v>
      </c>
      <c r="C328" s="280" t="s">
        <v>452</v>
      </c>
      <c r="D328" s="275" t="s">
        <v>181</v>
      </c>
      <c r="E328" s="246">
        <v>610</v>
      </c>
      <c r="F328" s="276">
        <f>'приложение 6'!Q417</f>
        <v>10</v>
      </c>
      <c r="G328" s="276">
        <f>'приложение 6'!R417</f>
        <v>0</v>
      </c>
      <c r="H328" s="276">
        <f>'приложение 6'!S417</f>
        <v>0</v>
      </c>
    </row>
    <row r="329" spans="1:8" ht="78.75" hidden="1">
      <c r="A329" s="10" t="s">
        <v>617</v>
      </c>
      <c r="B329" s="274" t="s">
        <v>286</v>
      </c>
      <c r="C329" s="280"/>
      <c r="D329" s="280"/>
      <c r="E329" s="246"/>
      <c r="F329" s="276">
        <f aca="true" t="shared" si="17" ref="F329:H330">F330</f>
        <v>0</v>
      </c>
      <c r="G329" s="276">
        <f t="shared" si="17"/>
        <v>0</v>
      </c>
      <c r="H329" s="276">
        <f t="shared" si="17"/>
        <v>0</v>
      </c>
    </row>
    <row r="330" spans="1:8" ht="110.25" hidden="1">
      <c r="A330" s="10" t="s">
        <v>616</v>
      </c>
      <c r="B330" s="274" t="s">
        <v>287</v>
      </c>
      <c r="C330" s="280"/>
      <c r="D330" s="280"/>
      <c r="E330" s="246"/>
      <c r="F330" s="276">
        <f t="shared" si="17"/>
        <v>0</v>
      </c>
      <c r="G330" s="276">
        <f t="shared" si="17"/>
        <v>0</v>
      </c>
      <c r="H330" s="276">
        <f t="shared" si="17"/>
        <v>0</v>
      </c>
    </row>
    <row r="331" spans="1:8" ht="47.25" hidden="1">
      <c r="A331" s="10" t="s">
        <v>444</v>
      </c>
      <c r="B331" s="274" t="s">
        <v>287</v>
      </c>
      <c r="C331" s="280" t="s">
        <v>452</v>
      </c>
      <c r="D331" s="280" t="s">
        <v>141</v>
      </c>
      <c r="E331" s="246">
        <v>240</v>
      </c>
      <c r="F331" s="276">
        <f>'приложение 6'!Q58</f>
        <v>0</v>
      </c>
      <c r="G331" s="276">
        <f>'приложение 6'!R58</f>
        <v>0</v>
      </c>
      <c r="H331" s="276">
        <f>'приложение 6'!S58</f>
        <v>0</v>
      </c>
    </row>
    <row r="332" spans="1:8" ht="63">
      <c r="A332" s="32" t="s">
        <v>611</v>
      </c>
      <c r="B332" s="274" t="s">
        <v>288</v>
      </c>
      <c r="C332" s="280"/>
      <c r="D332" s="280"/>
      <c r="E332" s="246"/>
      <c r="F332" s="276">
        <f aca="true" t="shared" si="18" ref="F332:H334">F333</f>
        <v>15</v>
      </c>
      <c r="G332" s="276">
        <f t="shared" si="18"/>
        <v>15</v>
      </c>
      <c r="H332" s="276">
        <f t="shared" si="18"/>
        <v>15</v>
      </c>
    </row>
    <row r="333" spans="1:8" ht="63">
      <c r="A333" s="10" t="s">
        <v>610</v>
      </c>
      <c r="B333" s="274" t="s">
        <v>289</v>
      </c>
      <c r="C333" s="280"/>
      <c r="D333" s="280"/>
      <c r="E333" s="246"/>
      <c r="F333" s="276">
        <f t="shared" si="18"/>
        <v>15</v>
      </c>
      <c r="G333" s="276">
        <f t="shared" si="18"/>
        <v>15</v>
      </c>
      <c r="H333" s="276">
        <f t="shared" si="18"/>
        <v>15</v>
      </c>
    </row>
    <row r="334" spans="1:8" ht="31.5">
      <c r="A334" s="10" t="s">
        <v>609</v>
      </c>
      <c r="B334" s="274" t="s">
        <v>290</v>
      </c>
      <c r="C334" s="280"/>
      <c r="D334" s="280"/>
      <c r="E334" s="246"/>
      <c r="F334" s="276">
        <f t="shared" si="18"/>
        <v>15</v>
      </c>
      <c r="G334" s="276">
        <f t="shared" si="18"/>
        <v>15</v>
      </c>
      <c r="H334" s="276">
        <f t="shared" si="18"/>
        <v>15</v>
      </c>
    </row>
    <row r="335" spans="1:8" ht="47.25">
      <c r="A335" s="4" t="s">
        <v>444</v>
      </c>
      <c r="B335" s="274" t="s">
        <v>290</v>
      </c>
      <c r="C335" s="280" t="s">
        <v>452</v>
      </c>
      <c r="D335" s="280" t="s">
        <v>160</v>
      </c>
      <c r="E335" s="246">
        <v>240</v>
      </c>
      <c r="F335" s="276">
        <f>'приложение 6'!Q119</f>
        <v>15</v>
      </c>
      <c r="G335" s="276">
        <f>'приложение 6'!R119</f>
        <v>15</v>
      </c>
      <c r="H335" s="276">
        <f>'приложение 6'!S119</f>
        <v>15</v>
      </c>
    </row>
    <row r="336" spans="1:8" ht="47.25">
      <c r="A336" s="10" t="s">
        <v>851</v>
      </c>
      <c r="B336" s="274" t="s">
        <v>854</v>
      </c>
      <c r="C336" s="280"/>
      <c r="D336" s="280"/>
      <c r="E336" s="246"/>
      <c r="F336" s="276">
        <f>F337</f>
        <v>5</v>
      </c>
      <c r="G336" s="276">
        <f aca="true" t="shared" si="19" ref="G336:H338">G337</f>
        <v>5</v>
      </c>
      <c r="H336" s="276">
        <f t="shared" si="19"/>
        <v>5</v>
      </c>
    </row>
    <row r="337" spans="1:8" ht="78.75">
      <c r="A337" s="10" t="s">
        <v>852</v>
      </c>
      <c r="B337" s="274" t="s">
        <v>855</v>
      </c>
      <c r="C337" s="280"/>
      <c r="D337" s="280"/>
      <c r="E337" s="246"/>
      <c r="F337" s="276">
        <f>F338</f>
        <v>5</v>
      </c>
      <c r="G337" s="276">
        <f t="shared" si="19"/>
        <v>5</v>
      </c>
      <c r="H337" s="276">
        <f t="shared" si="19"/>
        <v>5</v>
      </c>
    </row>
    <row r="338" spans="1:8" ht="31.5">
      <c r="A338" s="10" t="s">
        <v>853</v>
      </c>
      <c r="B338" s="274" t="s">
        <v>856</v>
      </c>
      <c r="C338" s="280"/>
      <c r="D338" s="280"/>
      <c r="E338" s="246"/>
      <c r="F338" s="276">
        <f>F339</f>
        <v>5</v>
      </c>
      <c r="G338" s="276">
        <f t="shared" si="19"/>
        <v>5</v>
      </c>
      <c r="H338" s="276">
        <f t="shared" si="19"/>
        <v>5</v>
      </c>
    </row>
    <row r="339" spans="1:8" ht="47.25">
      <c r="A339" s="4" t="s">
        <v>444</v>
      </c>
      <c r="B339" s="274" t="s">
        <v>856</v>
      </c>
      <c r="C339" s="275" t="s">
        <v>452</v>
      </c>
      <c r="D339" s="275" t="s">
        <v>160</v>
      </c>
      <c r="E339" s="246">
        <v>240</v>
      </c>
      <c r="F339" s="276">
        <f>'приложение 6'!Q123</f>
        <v>5</v>
      </c>
      <c r="G339" s="276">
        <f>'приложение 6'!R123</f>
        <v>5</v>
      </c>
      <c r="H339" s="276">
        <f>'приложение 6'!S123</f>
        <v>5</v>
      </c>
    </row>
    <row r="340" spans="1:8" s="338" customFormat="1" ht="40.5" customHeight="1">
      <c r="A340" s="335" t="s">
        <v>415</v>
      </c>
      <c r="B340" s="320" t="s">
        <v>203</v>
      </c>
      <c r="C340" s="336"/>
      <c r="D340" s="336"/>
      <c r="E340" s="320"/>
      <c r="F340" s="337">
        <f>F341+F349+F352+F355</f>
        <v>1202.1</v>
      </c>
      <c r="G340" s="337">
        <f>G341+G349+G352+G355</f>
        <v>1257.9</v>
      </c>
      <c r="H340" s="337">
        <f>H341+H349+H352+H355</f>
        <v>1237.5</v>
      </c>
    </row>
    <row r="341" spans="1:8" ht="66.75" customHeight="1">
      <c r="A341" s="279" t="s">
        <v>417</v>
      </c>
      <c r="B341" s="246" t="s">
        <v>204</v>
      </c>
      <c r="C341" s="280"/>
      <c r="D341" s="280"/>
      <c r="E341" s="246"/>
      <c r="F341" s="276">
        <f>F342+F347+F345</f>
        <v>250</v>
      </c>
      <c r="G341" s="276">
        <f>G342+G347+G345</f>
        <v>210</v>
      </c>
      <c r="H341" s="276">
        <f>H342+H347+H345</f>
        <v>210</v>
      </c>
    </row>
    <row r="342" spans="1:8" ht="15.75">
      <c r="A342" s="279" t="s">
        <v>22</v>
      </c>
      <c r="B342" s="246" t="s">
        <v>205</v>
      </c>
      <c r="C342" s="280"/>
      <c r="D342" s="280"/>
      <c r="E342" s="246"/>
      <c r="F342" s="276">
        <f>F344+F343</f>
        <v>160</v>
      </c>
      <c r="G342" s="276">
        <f>G344</f>
        <v>160</v>
      </c>
      <c r="H342" s="276">
        <f>H344</f>
        <v>160</v>
      </c>
    </row>
    <row r="343" spans="1:8" ht="15.75">
      <c r="A343" s="279" t="s">
        <v>446</v>
      </c>
      <c r="B343" s="246" t="s">
        <v>205</v>
      </c>
      <c r="C343" s="275" t="s">
        <v>452</v>
      </c>
      <c r="D343" s="275" t="s">
        <v>153</v>
      </c>
      <c r="E343" s="246">
        <v>610</v>
      </c>
      <c r="F343" s="276">
        <f>'приложение 6'!Q265</f>
        <v>0</v>
      </c>
      <c r="G343" s="276">
        <f>'приложение 6'!R265</f>
        <v>0</v>
      </c>
      <c r="H343" s="276">
        <f>'приложение 6'!S265</f>
        <v>0</v>
      </c>
    </row>
    <row r="344" spans="1:8" ht="15.75">
      <c r="A344" s="279" t="s">
        <v>446</v>
      </c>
      <c r="B344" s="246" t="s">
        <v>205</v>
      </c>
      <c r="C344" s="280" t="s">
        <v>452</v>
      </c>
      <c r="D344" s="280" t="s">
        <v>206</v>
      </c>
      <c r="E344" s="246">
        <v>610</v>
      </c>
      <c r="F344" s="276">
        <f>'приложение 6'!Q290</f>
        <v>160</v>
      </c>
      <c r="G344" s="276">
        <f>'приложение 6'!R290</f>
        <v>160</v>
      </c>
      <c r="H344" s="276">
        <f>'приложение 6'!S290</f>
        <v>160</v>
      </c>
    </row>
    <row r="345" spans="1:8" ht="21" customHeight="1">
      <c r="A345" s="225" t="s">
        <v>747</v>
      </c>
      <c r="B345" s="274" t="s">
        <v>748</v>
      </c>
      <c r="C345" s="280"/>
      <c r="D345" s="280"/>
      <c r="E345" s="246"/>
      <c r="F345" s="276">
        <f>F346</f>
        <v>50</v>
      </c>
      <c r="G345" s="276">
        <f>G346</f>
        <v>50</v>
      </c>
      <c r="H345" s="276">
        <f>H346</f>
        <v>50</v>
      </c>
    </row>
    <row r="346" spans="1:8" ht="33.75" customHeight="1">
      <c r="A346" s="112" t="s">
        <v>479</v>
      </c>
      <c r="B346" s="274" t="s">
        <v>748</v>
      </c>
      <c r="C346" s="275" t="s">
        <v>452</v>
      </c>
      <c r="D346" s="275" t="s">
        <v>206</v>
      </c>
      <c r="E346" s="246">
        <v>620</v>
      </c>
      <c r="F346" s="276">
        <f>'приложение 6'!Q292</f>
        <v>50</v>
      </c>
      <c r="G346" s="276">
        <f>'приложение 6'!R292</f>
        <v>50</v>
      </c>
      <c r="H346" s="276">
        <f>'приложение 6'!S292</f>
        <v>50</v>
      </c>
    </row>
    <row r="347" spans="1:8" ht="48" customHeight="1">
      <c r="A347" s="279" t="s">
        <v>416</v>
      </c>
      <c r="B347" s="246" t="s">
        <v>207</v>
      </c>
      <c r="C347" s="280"/>
      <c r="D347" s="280"/>
      <c r="E347" s="246"/>
      <c r="F347" s="276">
        <f>F348</f>
        <v>40</v>
      </c>
      <c r="G347" s="276">
        <f>G348</f>
        <v>0</v>
      </c>
      <c r="H347" s="276">
        <f>H348</f>
        <v>0</v>
      </c>
    </row>
    <row r="348" spans="1:8" ht="15.75">
      <c r="A348" s="279" t="s">
        <v>446</v>
      </c>
      <c r="B348" s="246" t="s">
        <v>207</v>
      </c>
      <c r="C348" s="280" t="s">
        <v>452</v>
      </c>
      <c r="D348" s="280" t="s">
        <v>206</v>
      </c>
      <c r="E348" s="246">
        <v>610</v>
      </c>
      <c r="F348" s="276">
        <f>'приложение 6'!Q294</f>
        <v>40</v>
      </c>
      <c r="G348" s="276">
        <f>'приложение 6'!R294</f>
        <v>0</v>
      </c>
      <c r="H348" s="276">
        <f>'приложение 6'!S294</f>
        <v>0</v>
      </c>
    </row>
    <row r="349" spans="1:8" ht="59.25" customHeight="1">
      <c r="A349" s="279" t="s">
        <v>418</v>
      </c>
      <c r="B349" s="246" t="s">
        <v>208</v>
      </c>
      <c r="C349" s="280"/>
      <c r="D349" s="280"/>
      <c r="E349" s="246"/>
      <c r="F349" s="276">
        <f aca="true" t="shared" si="20" ref="F349:H350">F350</f>
        <v>60</v>
      </c>
      <c r="G349" s="276">
        <f t="shared" si="20"/>
        <v>60</v>
      </c>
      <c r="H349" s="276">
        <f t="shared" si="20"/>
        <v>60</v>
      </c>
    </row>
    <row r="350" spans="1:8" ht="15.75">
      <c r="A350" s="279" t="s">
        <v>22</v>
      </c>
      <c r="B350" s="246" t="s">
        <v>209</v>
      </c>
      <c r="C350" s="280"/>
      <c r="D350" s="280"/>
      <c r="E350" s="246"/>
      <c r="F350" s="276">
        <f t="shared" si="20"/>
        <v>60</v>
      </c>
      <c r="G350" s="276">
        <f t="shared" si="20"/>
        <v>60</v>
      </c>
      <c r="H350" s="276">
        <f t="shared" si="20"/>
        <v>60</v>
      </c>
    </row>
    <row r="351" spans="1:8" ht="15.75">
      <c r="A351" s="279" t="s">
        <v>446</v>
      </c>
      <c r="B351" s="246" t="s">
        <v>209</v>
      </c>
      <c r="C351" s="280" t="s">
        <v>452</v>
      </c>
      <c r="D351" s="280" t="s">
        <v>206</v>
      </c>
      <c r="E351" s="246">
        <v>610</v>
      </c>
      <c r="F351" s="276">
        <f>'приложение 6'!Q297</f>
        <v>60</v>
      </c>
      <c r="G351" s="276">
        <f>'приложение 6'!R297</f>
        <v>60</v>
      </c>
      <c r="H351" s="276">
        <f>'приложение 6'!S297</f>
        <v>60</v>
      </c>
    </row>
    <row r="352" spans="1:8" ht="47.25" customHeight="1">
      <c r="A352" s="279" t="s">
        <v>419</v>
      </c>
      <c r="B352" s="246" t="s">
        <v>210</v>
      </c>
      <c r="C352" s="280"/>
      <c r="D352" s="280"/>
      <c r="E352" s="246"/>
      <c r="F352" s="276">
        <f aca="true" t="shared" si="21" ref="F352:H353">F353</f>
        <v>100</v>
      </c>
      <c r="G352" s="276">
        <f t="shared" si="21"/>
        <v>100</v>
      </c>
      <c r="H352" s="276">
        <f t="shared" si="21"/>
        <v>100</v>
      </c>
    </row>
    <row r="353" spans="1:8" ht="15.75">
      <c r="A353" s="279" t="s">
        <v>22</v>
      </c>
      <c r="B353" s="246" t="s">
        <v>211</v>
      </c>
      <c r="C353" s="280"/>
      <c r="D353" s="280"/>
      <c r="E353" s="246"/>
      <c r="F353" s="276">
        <f t="shared" si="21"/>
        <v>100</v>
      </c>
      <c r="G353" s="276">
        <f t="shared" si="21"/>
        <v>100</v>
      </c>
      <c r="H353" s="276">
        <f t="shared" si="21"/>
        <v>100</v>
      </c>
    </row>
    <row r="354" spans="1:8" ht="15.75">
      <c r="A354" s="279" t="s">
        <v>446</v>
      </c>
      <c r="B354" s="246" t="s">
        <v>211</v>
      </c>
      <c r="C354" s="280" t="s">
        <v>452</v>
      </c>
      <c r="D354" s="280" t="s">
        <v>206</v>
      </c>
      <c r="E354" s="246">
        <v>610</v>
      </c>
      <c r="F354" s="276">
        <f>'приложение 6'!Q300</f>
        <v>100</v>
      </c>
      <c r="G354" s="276">
        <f>'приложение 6'!R300</f>
        <v>100</v>
      </c>
      <c r="H354" s="276">
        <f>'приложение 6'!S300</f>
        <v>100</v>
      </c>
    </row>
    <row r="355" spans="1:8" ht="31.5">
      <c r="A355" s="279" t="s">
        <v>424</v>
      </c>
      <c r="B355" s="246" t="s">
        <v>212</v>
      </c>
      <c r="C355" s="280"/>
      <c r="D355" s="280"/>
      <c r="E355" s="246"/>
      <c r="F355" s="276">
        <f aca="true" t="shared" si="22" ref="F355:H356">F356</f>
        <v>792.0999999999999</v>
      </c>
      <c r="G355" s="276">
        <f t="shared" si="22"/>
        <v>887.9</v>
      </c>
      <c r="H355" s="276">
        <f t="shared" si="22"/>
        <v>867.5</v>
      </c>
    </row>
    <row r="356" spans="1:8" ht="31.5">
      <c r="A356" s="279" t="s">
        <v>425</v>
      </c>
      <c r="B356" s="246" t="s">
        <v>213</v>
      </c>
      <c r="C356" s="280"/>
      <c r="D356" s="280"/>
      <c r="E356" s="246"/>
      <c r="F356" s="276">
        <f t="shared" si="22"/>
        <v>792.0999999999999</v>
      </c>
      <c r="G356" s="276">
        <f t="shared" si="22"/>
        <v>887.9</v>
      </c>
      <c r="H356" s="276">
        <f t="shared" si="22"/>
        <v>867.5</v>
      </c>
    </row>
    <row r="357" spans="1:8" ht="28.5" customHeight="1">
      <c r="A357" s="279" t="s">
        <v>449</v>
      </c>
      <c r="B357" s="246" t="s">
        <v>213</v>
      </c>
      <c r="C357" s="280" t="s">
        <v>452</v>
      </c>
      <c r="D357" s="280" t="s">
        <v>143</v>
      </c>
      <c r="E357" s="246">
        <v>320</v>
      </c>
      <c r="F357" s="276">
        <f>'приложение 6'!Q360</f>
        <v>792.0999999999999</v>
      </c>
      <c r="G357" s="276">
        <f>'приложение 6'!R360</f>
        <v>887.9</v>
      </c>
      <c r="H357" s="276">
        <f>'приложение 6'!S360</f>
        <v>867.5</v>
      </c>
    </row>
    <row r="358" spans="1:8" s="338" customFormat="1" ht="66" customHeight="1">
      <c r="A358" s="308" t="s">
        <v>604</v>
      </c>
      <c r="B358" s="320" t="s">
        <v>291</v>
      </c>
      <c r="C358" s="336"/>
      <c r="D358" s="336"/>
      <c r="E358" s="320"/>
      <c r="F358" s="337">
        <f>F359+F362</f>
        <v>130</v>
      </c>
      <c r="G358" s="337">
        <f>G359+G362</f>
        <v>130</v>
      </c>
      <c r="H358" s="337">
        <f>H359+H362</f>
        <v>130</v>
      </c>
    </row>
    <row r="359" spans="1:8" ht="28.5" customHeight="1">
      <c r="A359" s="32" t="s">
        <v>744</v>
      </c>
      <c r="B359" s="246" t="s">
        <v>292</v>
      </c>
      <c r="C359" s="280"/>
      <c r="D359" s="280"/>
      <c r="E359" s="246"/>
      <c r="F359" s="276">
        <f aca="true" t="shared" si="23" ref="F359:H360">F360</f>
        <v>60</v>
      </c>
      <c r="G359" s="276">
        <f t="shared" si="23"/>
        <v>60</v>
      </c>
      <c r="H359" s="276">
        <f t="shared" si="23"/>
        <v>60</v>
      </c>
    </row>
    <row r="360" spans="1:8" ht="28.5" customHeight="1">
      <c r="A360" s="32" t="s">
        <v>605</v>
      </c>
      <c r="B360" s="246" t="s">
        <v>293</v>
      </c>
      <c r="C360" s="280"/>
      <c r="D360" s="280"/>
      <c r="E360" s="246"/>
      <c r="F360" s="276">
        <f t="shared" si="23"/>
        <v>60</v>
      </c>
      <c r="G360" s="276">
        <f t="shared" si="23"/>
        <v>60</v>
      </c>
      <c r="H360" s="276">
        <f t="shared" si="23"/>
        <v>60</v>
      </c>
    </row>
    <row r="361" spans="1:8" ht="28.5" customHeight="1">
      <c r="A361" s="32" t="s">
        <v>444</v>
      </c>
      <c r="B361" s="246" t="s">
        <v>293</v>
      </c>
      <c r="C361" s="280" t="s">
        <v>452</v>
      </c>
      <c r="D361" s="280" t="s">
        <v>160</v>
      </c>
      <c r="E361" s="246">
        <v>240</v>
      </c>
      <c r="F361" s="276">
        <f>'приложение 6'!Q127</f>
        <v>60</v>
      </c>
      <c r="G361" s="276">
        <f>'приложение 6'!R127</f>
        <v>60</v>
      </c>
      <c r="H361" s="276">
        <f>'приложение 6'!S127</f>
        <v>60</v>
      </c>
    </row>
    <row r="362" spans="1:8" ht="28.5" customHeight="1">
      <c r="A362" s="4" t="s">
        <v>607</v>
      </c>
      <c r="B362" s="246" t="s">
        <v>294</v>
      </c>
      <c r="C362" s="280"/>
      <c r="D362" s="280"/>
      <c r="E362" s="246"/>
      <c r="F362" s="276">
        <f aca="true" t="shared" si="24" ref="F362:H363">F363</f>
        <v>70</v>
      </c>
      <c r="G362" s="276">
        <f t="shared" si="24"/>
        <v>70</v>
      </c>
      <c r="H362" s="276">
        <f t="shared" si="24"/>
        <v>70</v>
      </c>
    </row>
    <row r="363" spans="1:8" ht="28.5" customHeight="1">
      <c r="A363" s="4" t="s">
        <v>608</v>
      </c>
      <c r="B363" s="246" t="s">
        <v>295</v>
      </c>
      <c r="C363" s="280"/>
      <c r="D363" s="280"/>
      <c r="E363" s="246"/>
      <c r="F363" s="276">
        <f t="shared" si="24"/>
        <v>70</v>
      </c>
      <c r="G363" s="276">
        <f t="shared" si="24"/>
        <v>70</v>
      </c>
      <c r="H363" s="276">
        <f t="shared" si="24"/>
        <v>70</v>
      </c>
    </row>
    <row r="364" spans="1:8" ht="28.5" customHeight="1">
      <c r="A364" s="4" t="s">
        <v>444</v>
      </c>
      <c r="B364" s="246" t="s">
        <v>295</v>
      </c>
      <c r="C364" s="280" t="s">
        <v>453</v>
      </c>
      <c r="D364" s="280" t="s">
        <v>147</v>
      </c>
      <c r="E364" s="246">
        <v>240</v>
      </c>
      <c r="F364" s="276">
        <f>'приложение 6'!Q689</f>
        <v>70</v>
      </c>
      <c r="G364" s="276">
        <f>'приложение 6'!R689</f>
        <v>70</v>
      </c>
      <c r="H364" s="276">
        <f>'приложение 6'!S689</f>
        <v>70</v>
      </c>
    </row>
    <row r="365" spans="1:8" s="338" customFormat="1" ht="49.5" customHeight="1">
      <c r="A365" s="120" t="s">
        <v>602</v>
      </c>
      <c r="B365" s="320" t="s">
        <v>296</v>
      </c>
      <c r="C365" s="336"/>
      <c r="D365" s="336"/>
      <c r="E365" s="320"/>
      <c r="F365" s="337">
        <f>F366+F372</f>
        <v>415.3</v>
      </c>
      <c r="G365" s="337">
        <f>G366+G372</f>
        <v>415.3</v>
      </c>
      <c r="H365" s="337">
        <f>H366+H372</f>
        <v>415.3</v>
      </c>
    </row>
    <row r="366" spans="1:8" ht="28.5" customHeight="1">
      <c r="A366" s="17" t="s">
        <v>551</v>
      </c>
      <c r="B366" s="246" t="s">
        <v>297</v>
      </c>
      <c r="C366" s="280"/>
      <c r="D366" s="280"/>
      <c r="E366" s="246"/>
      <c r="F366" s="276">
        <f>F367+F370</f>
        <v>335.3</v>
      </c>
      <c r="G366" s="276">
        <f>G367+G370</f>
        <v>335.3</v>
      </c>
      <c r="H366" s="276">
        <f>H367+H370</f>
        <v>335.3</v>
      </c>
    </row>
    <row r="367" spans="1:8" ht="28.5" customHeight="1">
      <c r="A367" s="17" t="s">
        <v>19</v>
      </c>
      <c r="B367" s="246" t="s">
        <v>298</v>
      </c>
      <c r="C367" s="280"/>
      <c r="D367" s="280"/>
      <c r="E367" s="246"/>
      <c r="F367" s="276">
        <f>F368+F369</f>
        <v>30</v>
      </c>
      <c r="G367" s="276">
        <f>G368+G369</f>
        <v>30</v>
      </c>
      <c r="H367" s="276">
        <f>H368+H369</f>
        <v>30</v>
      </c>
    </row>
    <row r="368" spans="1:8" ht="28.5" customHeight="1">
      <c r="A368" s="17" t="s">
        <v>444</v>
      </c>
      <c r="B368" s="246" t="s">
        <v>298</v>
      </c>
      <c r="C368" s="280" t="s">
        <v>452</v>
      </c>
      <c r="D368" s="280" t="s">
        <v>151</v>
      </c>
      <c r="E368" s="246">
        <v>240</v>
      </c>
      <c r="F368" s="276">
        <f>'приложение 6'!Q180</f>
        <v>10</v>
      </c>
      <c r="G368" s="276">
        <f>'приложение 6'!R180</f>
        <v>10</v>
      </c>
      <c r="H368" s="276">
        <f>'приложение 6'!S180</f>
        <v>10</v>
      </c>
    </row>
    <row r="369" spans="1:8" ht="28.5" customHeight="1">
      <c r="A369" s="4" t="s">
        <v>541</v>
      </c>
      <c r="B369" s="246" t="s">
        <v>298</v>
      </c>
      <c r="C369" s="280" t="s">
        <v>452</v>
      </c>
      <c r="D369" s="280" t="s">
        <v>151</v>
      </c>
      <c r="E369" s="246">
        <v>810</v>
      </c>
      <c r="F369" s="276">
        <f>'приложение 6'!Q181</f>
        <v>20</v>
      </c>
      <c r="G369" s="276">
        <f>'приложение 6'!R181</f>
        <v>20</v>
      </c>
      <c r="H369" s="276">
        <f>'приложение 6'!S181</f>
        <v>20</v>
      </c>
    </row>
    <row r="370" spans="1:8" ht="28.5" customHeight="1">
      <c r="A370" s="4" t="s">
        <v>540</v>
      </c>
      <c r="B370" s="246" t="s">
        <v>299</v>
      </c>
      <c r="C370" s="280"/>
      <c r="D370" s="280"/>
      <c r="E370" s="246"/>
      <c r="F370" s="276">
        <f>F371</f>
        <v>305.3</v>
      </c>
      <c r="G370" s="276">
        <f>G371</f>
        <v>305.3</v>
      </c>
      <c r="H370" s="276">
        <f>H371</f>
        <v>305.3</v>
      </c>
    </row>
    <row r="371" spans="1:8" ht="28.5" customHeight="1">
      <c r="A371" s="4" t="s">
        <v>541</v>
      </c>
      <c r="B371" s="246" t="s">
        <v>299</v>
      </c>
      <c r="C371" s="280" t="s">
        <v>452</v>
      </c>
      <c r="D371" s="280" t="s">
        <v>151</v>
      </c>
      <c r="E371" s="246">
        <v>810</v>
      </c>
      <c r="F371" s="276">
        <f>'приложение 6'!Q183</f>
        <v>305.3</v>
      </c>
      <c r="G371" s="276">
        <f>'приложение 6'!R183</f>
        <v>305.3</v>
      </c>
      <c r="H371" s="276">
        <f>'приложение 6'!S183</f>
        <v>305.3</v>
      </c>
    </row>
    <row r="372" spans="1:8" ht="36.75" customHeight="1">
      <c r="A372" s="4" t="s">
        <v>552</v>
      </c>
      <c r="B372" s="246" t="s">
        <v>300</v>
      </c>
      <c r="C372" s="280"/>
      <c r="D372" s="280"/>
      <c r="E372" s="246"/>
      <c r="F372" s="276">
        <f aca="true" t="shared" si="25" ref="F372:H373">F373</f>
        <v>80</v>
      </c>
      <c r="G372" s="276">
        <f t="shared" si="25"/>
        <v>80</v>
      </c>
      <c r="H372" s="276">
        <f t="shared" si="25"/>
        <v>80</v>
      </c>
    </row>
    <row r="373" spans="1:8" ht="39.75" customHeight="1">
      <c r="A373" s="4" t="s">
        <v>21</v>
      </c>
      <c r="B373" s="246" t="s">
        <v>301</v>
      </c>
      <c r="C373" s="280"/>
      <c r="D373" s="280"/>
      <c r="E373" s="246"/>
      <c r="F373" s="276">
        <f t="shared" si="25"/>
        <v>80</v>
      </c>
      <c r="G373" s="276">
        <f t="shared" si="25"/>
        <v>80</v>
      </c>
      <c r="H373" s="276">
        <f t="shared" si="25"/>
        <v>80</v>
      </c>
    </row>
    <row r="374" spans="1:8" ht="28.5" customHeight="1">
      <c r="A374" s="4" t="s">
        <v>444</v>
      </c>
      <c r="B374" s="246" t="s">
        <v>301</v>
      </c>
      <c r="C374" s="280" t="s">
        <v>452</v>
      </c>
      <c r="D374" s="280" t="s">
        <v>151</v>
      </c>
      <c r="E374" s="246">
        <v>240</v>
      </c>
      <c r="F374" s="276">
        <f>'приложение 6'!Q186</f>
        <v>80</v>
      </c>
      <c r="G374" s="276">
        <f>'приложение 6'!R186</f>
        <v>80</v>
      </c>
      <c r="H374" s="276">
        <f>'приложение 6'!S186</f>
        <v>80</v>
      </c>
    </row>
    <row r="375" spans="1:8" s="338" customFormat="1" ht="63.75" customHeight="1">
      <c r="A375" s="335" t="s">
        <v>511</v>
      </c>
      <c r="B375" s="320" t="s">
        <v>512</v>
      </c>
      <c r="C375" s="336"/>
      <c r="D375" s="336"/>
      <c r="E375" s="320"/>
      <c r="F375" s="337">
        <f>F376</f>
        <v>296.6</v>
      </c>
      <c r="G375" s="337">
        <f aca="true" t="shared" si="26" ref="G375:H377">G376</f>
        <v>0</v>
      </c>
      <c r="H375" s="337">
        <f t="shared" si="26"/>
        <v>0</v>
      </c>
    </row>
    <row r="376" spans="1:8" ht="63.75" customHeight="1">
      <c r="A376" s="293" t="s">
        <v>673</v>
      </c>
      <c r="B376" s="274" t="s">
        <v>674</v>
      </c>
      <c r="C376" s="275"/>
      <c r="D376" s="275"/>
      <c r="E376" s="274"/>
      <c r="F376" s="340">
        <f>F377</f>
        <v>296.6</v>
      </c>
      <c r="G376" s="340">
        <f t="shared" si="26"/>
        <v>0</v>
      </c>
      <c r="H376" s="340">
        <f t="shared" si="26"/>
        <v>0</v>
      </c>
    </row>
    <row r="377" spans="1:8" ht="25.5" customHeight="1">
      <c r="A377" s="279" t="s">
        <v>510</v>
      </c>
      <c r="B377" s="246" t="s">
        <v>214</v>
      </c>
      <c r="C377" s="280"/>
      <c r="D377" s="280"/>
      <c r="E377" s="246"/>
      <c r="F377" s="276">
        <f>F378</f>
        <v>296.6</v>
      </c>
      <c r="G377" s="276">
        <f t="shared" si="26"/>
        <v>0</v>
      </c>
      <c r="H377" s="276">
        <f t="shared" si="26"/>
        <v>0</v>
      </c>
    </row>
    <row r="378" spans="1:8" ht="36.75" customHeight="1">
      <c r="A378" s="279" t="s">
        <v>444</v>
      </c>
      <c r="B378" s="246" t="s">
        <v>214</v>
      </c>
      <c r="C378" s="280" t="s">
        <v>452</v>
      </c>
      <c r="D378" s="280" t="s">
        <v>215</v>
      </c>
      <c r="E378" s="246">
        <v>240</v>
      </c>
      <c r="F378" s="276">
        <f>'приложение 6'!Q229</f>
        <v>296.6</v>
      </c>
      <c r="G378" s="276">
        <f>'приложение 6'!R229</f>
        <v>0</v>
      </c>
      <c r="H378" s="276">
        <f>'приложение 6'!S229</f>
        <v>0</v>
      </c>
    </row>
    <row r="379" spans="1:8" s="338" customFormat="1" ht="68.25" customHeight="1">
      <c r="A379" s="120" t="s">
        <v>503</v>
      </c>
      <c r="B379" s="320" t="s">
        <v>216</v>
      </c>
      <c r="C379" s="336"/>
      <c r="D379" s="336"/>
      <c r="E379" s="320"/>
      <c r="F379" s="337">
        <f>F380+F383+F386+F390+F394+F397+F400</f>
        <v>17129.199999999997</v>
      </c>
      <c r="G379" s="337">
        <f>G380+G383+G386+G390+G394+G397</f>
        <v>15487.699999999999</v>
      </c>
      <c r="H379" s="337">
        <f>H380+H383+H386+H390+H394+H397</f>
        <v>15937.699999999999</v>
      </c>
    </row>
    <row r="380" spans="1:8" ht="31.5">
      <c r="A380" s="10" t="s">
        <v>407</v>
      </c>
      <c r="B380" s="274" t="s">
        <v>217</v>
      </c>
      <c r="C380" s="280"/>
      <c r="D380" s="280"/>
      <c r="E380" s="246"/>
      <c r="F380" s="276">
        <f>F381</f>
        <v>2956.3</v>
      </c>
      <c r="G380" s="276">
        <f>G381</f>
        <v>2956.3</v>
      </c>
      <c r="H380" s="276">
        <f>H381</f>
        <v>2956.3</v>
      </c>
    </row>
    <row r="381" spans="1:8" ht="47.25">
      <c r="A381" s="10" t="s">
        <v>458</v>
      </c>
      <c r="B381" s="274" t="s">
        <v>218</v>
      </c>
      <c r="C381" s="280"/>
      <c r="D381" s="280"/>
      <c r="E381" s="246"/>
      <c r="F381" s="276">
        <f>SUM(F382:F382)</f>
        <v>2956.3</v>
      </c>
      <c r="G381" s="276">
        <f>G382</f>
        <v>2956.3</v>
      </c>
      <c r="H381" s="276">
        <f>H382</f>
        <v>2956.3</v>
      </c>
    </row>
    <row r="382" spans="1:8" ht="47.25">
      <c r="A382" s="29" t="s">
        <v>444</v>
      </c>
      <c r="B382" s="274" t="s">
        <v>218</v>
      </c>
      <c r="C382" s="280" t="s">
        <v>452</v>
      </c>
      <c r="D382" s="280" t="s">
        <v>144</v>
      </c>
      <c r="E382" s="246">
        <v>240</v>
      </c>
      <c r="F382" s="276">
        <f>'приложение 6'!Q138</f>
        <v>2956.3</v>
      </c>
      <c r="G382" s="276">
        <f>'приложение 6'!R138</f>
        <v>2956.3</v>
      </c>
      <c r="H382" s="276">
        <f>'приложение 6'!S138</f>
        <v>2956.3</v>
      </c>
    </row>
    <row r="383" spans="1:8" ht="47.25">
      <c r="A383" s="10" t="s">
        <v>859</v>
      </c>
      <c r="B383" s="274" t="s">
        <v>504</v>
      </c>
      <c r="C383" s="280"/>
      <c r="D383" s="280"/>
      <c r="E383" s="246"/>
      <c r="F383" s="276">
        <f aca="true" t="shared" si="27" ref="F383:H384">F384</f>
        <v>0</v>
      </c>
      <c r="G383" s="276">
        <f t="shared" si="27"/>
        <v>200</v>
      </c>
      <c r="H383" s="276">
        <f t="shared" si="27"/>
        <v>200</v>
      </c>
    </row>
    <row r="384" spans="1:8" ht="47.25">
      <c r="A384" s="10" t="s">
        <v>458</v>
      </c>
      <c r="B384" s="274" t="s">
        <v>860</v>
      </c>
      <c r="C384" s="280"/>
      <c r="D384" s="280"/>
      <c r="E384" s="246"/>
      <c r="F384" s="276">
        <f t="shared" si="27"/>
        <v>0</v>
      </c>
      <c r="G384" s="276">
        <f t="shared" si="27"/>
        <v>200</v>
      </c>
      <c r="H384" s="276">
        <f t="shared" si="27"/>
        <v>200</v>
      </c>
    </row>
    <row r="385" spans="1:8" ht="47.25">
      <c r="A385" s="29" t="s">
        <v>444</v>
      </c>
      <c r="B385" s="274" t="s">
        <v>860</v>
      </c>
      <c r="C385" s="275" t="s">
        <v>145</v>
      </c>
      <c r="D385" s="280" t="s">
        <v>144</v>
      </c>
      <c r="E385" s="246">
        <v>240</v>
      </c>
      <c r="F385" s="276">
        <f>'приложение 6'!Q736</f>
        <v>0</v>
      </c>
      <c r="G385" s="276">
        <f>'приложение 6'!R736</f>
        <v>200</v>
      </c>
      <c r="H385" s="276">
        <f>'приложение 6'!S736</f>
        <v>200</v>
      </c>
    </row>
    <row r="386" spans="1:8" ht="33" customHeight="1">
      <c r="A386" s="10" t="s">
        <v>505</v>
      </c>
      <c r="B386" s="246" t="s">
        <v>219</v>
      </c>
      <c r="C386" s="280"/>
      <c r="D386" s="280"/>
      <c r="E386" s="246"/>
      <c r="F386" s="276">
        <f>F387</f>
        <v>9640.3</v>
      </c>
      <c r="G386" s="276">
        <f>G387</f>
        <v>11048.8</v>
      </c>
      <c r="H386" s="276">
        <f>H387</f>
        <v>11498.8</v>
      </c>
    </row>
    <row r="387" spans="1:8" ht="15.75">
      <c r="A387" s="4" t="s">
        <v>484</v>
      </c>
      <c r="B387" s="274" t="s">
        <v>220</v>
      </c>
      <c r="C387" s="280"/>
      <c r="D387" s="280"/>
      <c r="E387" s="246"/>
      <c r="F387" s="276">
        <f>F388+F389</f>
        <v>9640.3</v>
      </c>
      <c r="G387" s="276">
        <f>G388+G389</f>
        <v>11048.8</v>
      </c>
      <c r="H387" s="276">
        <f>H388+H389</f>
        <v>11498.8</v>
      </c>
    </row>
    <row r="388" spans="1:8" ht="47.25">
      <c r="A388" s="4" t="s">
        <v>444</v>
      </c>
      <c r="B388" s="274" t="s">
        <v>220</v>
      </c>
      <c r="C388" s="280" t="s">
        <v>452</v>
      </c>
      <c r="D388" s="280" t="s">
        <v>144</v>
      </c>
      <c r="E388" s="246">
        <v>240</v>
      </c>
      <c r="F388" s="276">
        <f>'приложение 6'!Q141</f>
        <v>9140.3</v>
      </c>
      <c r="G388" s="276">
        <f>'приложение 6'!R141</f>
        <v>11048.8</v>
      </c>
      <c r="H388" s="276">
        <f>'приложение 6'!S141</f>
        <v>11498.8</v>
      </c>
    </row>
    <row r="389" spans="1:8" ht="15.75">
      <c r="A389" s="4" t="s">
        <v>393</v>
      </c>
      <c r="B389" s="274" t="s">
        <v>220</v>
      </c>
      <c r="C389" s="280" t="s">
        <v>452</v>
      </c>
      <c r="D389" s="280" t="s">
        <v>144</v>
      </c>
      <c r="E389" s="246">
        <v>540</v>
      </c>
      <c r="F389" s="276">
        <f>'приложение 6'!Q142</f>
        <v>500</v>
      </c>
      <c r="G389" s="276">
        <f>'приложение 6'!R142</f>
        <v>0</v>
      </c>
      <c r="H389" s="276">
        <f>'приложение 6'!S142</f>
        <v>0</v>
      </c>
    </row>
    <row r="390" spans="1:8" ht="47.25">
      <c r="A390" s="4" t="s">
        <v>857</v>
      </c>
      <c r="B390" s="274" t="s">
        <v>221</v>
      </c>
      <c r="C390" s="280"/>
      <c r="D390" s="280"/>
      <c r="E390" s="246"/>
      <c r="F390" s="276">
        <f>F391</f>
        <v>1082.6</v>
      </c>
      <c r="G390" s="276">
        <f>G391</f>
        <v>1082.6</v>
      </c>
      <c r="H390" s="276">
        <f>H391</f>
        <v>1082.6</v>
      </c>
    </row>
    <row r="391" spans="1:8" ht="78.75">
      <c r="A391" s="4" t="s">
        <v>33</v>
      </c>
      <c r="B391" s="274" t="s">
        <v>861</v>
      </c>
      <c r="C391" s="280"/>
      <c r="D391" s="280"/>
      <c r="E391" s="246"/>
      <c r="F391" s="276">
        <f>F393</f>
        <v>1082.6</v>
      </c>
      <c r="G391" s="276">
        <f>G392</f>
        <v>1082.6</v>
      </c>
      <c r="H391" s="276">
        <f>H392</f>
        <v>1082.6</v>
      </c>
    </row>
    <row r="392" spans="1:8" ht="47.25">
      <c r="A392" s="4" t="s">
        <v>444</v>
      </c>
      <c r="B392" s="274" t="s">
        <v>861</v>
      </c>
      <c r="C392" s="275" t="s">
        <v>452</v>
      </c>
      <c r="D392" s="275" t="s">
        <v>144</v>
      </c>
      <c r="E392" s="246">
        <v>240</v>
      </c>
      <c r="F392" s="276">
        <v>0</v>
      </c>
      <c r="G392" s="276">
        <f>'приложение 6'!R145</f>
        <v>1082.6</v>
      </c>
      <c r="H392" s="276">
        <f>'приложение 6'!S145</f>
        <v>1082.6</v>
      </c>
    </row>
    <row r="393" spans="1:8" ht="15.75">
      <c r="A393" s="4" t="s">
        <v>393</v>
      </c>
      <c r="B393" s="274" t="s">
        <v>861</v>
      </c>
      <c r="C393" s="275" t="s">
        <v>452</v>
      </c>
      <c r="D393" s="275" t="s">
        <v>144</v>
      </c>
      <c r="E393" s="246">
        <v>540</v>
      </c>
      <c r="F393" s="276">
        <f>'приложение 6'!Q146</f>
        <v>1082.6</v>
      </c>
      <c r="G393" s="276">
        <f>'приложение 6'!R146</f>
        <v>0</v>
      </c>
      <c r="H393" s="276">
        <f>'приложение 6'!S146</f>
        <v>0</v>
      </c>
    </row>
    <row r="394" spans="1:8" ht="47.25">
      <c r="A394" s="4" t="s">
        <v>17</v>
      </c>
      <c r="B394" s="274" t="s">
        <v>223</v>
      </c>
      <c r="C394" s="280"/>
      <c r="D394" s="280"/>
      <c r="E394" s="246"/>
      <c r="F394" s="276">
        <f aca="true" t="shared" si="28" ref="F394:H395">F395</f>
        <v>3250</v>
      </c>
      <c r="G394" s="276">
        <f t="shared" si="28"/>
        <v>0</v>
      </c>
      <c r="H394" s="276">
        <f t="shared" si="28"/>
        <v>0</v>
      </c>
    </row>
    <row r="395" spans="1:8" ht="47.25">
      <c r="A395" s="4" t="s">
        <v>14</v>
      </c>
      <c r="B395" s="274" t="s">
        <v>862</v>
      </c>
      <c r="C395" s="280"/>
      <c r="D395" s="280"/>
      <c r="E395" s="246"/>
      <c r="F395" s="276">
        <f t="shared" si="28"/>
        <v>3250</v>
      </c>
      <c r="G395" s="276">
        <f t="shared" si="28"/>
        <v>0</v>
      </c>
      <c r="H395" s="276">
        <f t="shared" si="28"/>
        <v>0</v>
      </c>
    </row>
    <row r="396" spans="1:8" ht="15.75">
      <c r="A396" s="4" t="s">
        <v>393</v>
      </c>
      <c r="B396" s="274" t="s">
        <v>862</v>
      </c>
      <c r="C396" s="275" t="s">
        <v>452</v>
      </c>
      <c r="D396" s="275" t="s">
        <v>144</v>
      </c>
      <c r="E396" s="246">
        <v>540</v>
      </c>
      <c r="F396" s="276">
        <f>'приложение 6'!Q149</f>
        <v>3250</v>
      </c>
      <c r="G396" s="276">
        <f>'приложение 6'!R149</f>
        <v>0</v>
      </c>
      <c r="H396" s="276">
        <f>'приложение 6'!S149</f>
        <v>0</v>
      </c>
    </row>
    <row r="397" spans="1:8" ht="78.75">
      <c r="A397" s="4" t="s">
        <v>858</v>
      </c>
      <c r="B397" s="274" t="s">
        <v>863</v>
      </c>
      <c r="C397" s="280"/>
      <c r="D397" s="280"/>
      <c r="E397" s="246"/>
      <c r="F397" s="276">
        <f aca="true" t="shared" si="29" ref="F397:H398">F398</f>
        <v>200</v>
      </c>
      <c r="G397" s="276">
        <f t="shared" si="29"/>
        <v>200</v>
      </c>
      <c r="H397" s="276">
        <f t="shared" si="29"/>
        <v>200</v>
      </c>
    </row>
    <row r="398" spans="1:8" ht="15.75">
      <c r="A398" s="4" t="s">
        <v>484</v>
      </c>
      <c r="B398" s="274" t="s">
        <v>864</v>
      </c>
      <c r="C398" s="280"/>
      <c r="D398" s="280"/>
      <c r="E398" s="246"/>
      <c r="F398" s="276">
        <f t="shared" si="29"/>
        <v>200</v>
      </c>
      <c r="G398" s="276">
        <f t="shared" si="29"/>
        <v>200</v>
      </c>
      <c r="H398" s="276">
        <f t="shared" si="29"/>
        <v>200</v>
      </c>
    </row>
    <row r="399" spans="1:8" ht="47.25">
      <c r="A399" s="4" t="s">
        <v>444</v>
      </c>
      <c r="B399" s="274" t="s">
        <v>864</v>
      </c>
      <c r="C399" s="275" t="s">
        <v>452</v>
      </c>
      <c r="D399" s="275" t="s">
        <v>144</v>
      </c>
      <c r="E399" s="246">
        <v>240</v>
      </c>
      <c r="F399" s="276">
        <f>'приложение 6'!Q152</f>
        <v>200</v>
      </c>
      <c r="G399" s="276">
        <f>'приложение 6'!R152</f>
        <v>200</v>
      </c>
      <c r="H399" s="276">
        <f>'приложение 6'!S152</f>
        <v>200</v>
      </c>
    </row>
    <row r="400" spans="1:8" ht="31.5" hidden="1">
      <c r="A400" s="112" t="s">
        <v>902</v>
      </c>
      <c r="B400" s="274" t="s">
        <v>904</v>
      </c>
      <c r="C400" s="275"/>
      <c r="D400" s="275"/>
      <c r="E400" s="246"/>
      <c r="F400" s="276">
        <f>F401</f>
        <v>0</v>
      </c>
      <c r="G400" s="276">
        <v>0</v>
      </c>
      <c r="H400" s="276">
        <v>0</v>
      </c>
    </row>
    <row r="401" spans="1:8" ht="15.75" hidden="1">
      <c r="A401" s="112" t="s">
        <v>903</v>
      </c>
      <c r="B401" s="274" t="s">
        <v>905</v>
      </c>
      <c r="C401" s="275"/>
      <c r="D401" s="275"/>
      <c r="E401" s="246"/>
      <c r="F401" s="276">
        <f>F402</f>
        <v>0</v>
      </c>
      <c r="G401" s="276">
        <v>0</v>
      </c>
      <c r="H401" s="276">
        <v>0</v>
      </c>
    </row>
    <row r="402" spans="1:8" ht="47.25" hidden="1">
      <c r="A402" s="17" t="s">
        <v>444</v>
      </c>
      <c r="B402" s="274" t="s">
        <v>905</v>
      </c>
      <c r="C402" s="275" t="s">
        <v>452</v>
      </c>
      <c r="D402" s="275" t="s">
        <v>699</v>
      </c>
      <c r="E402" s="246">
        <v>240</v>
      </c>
      <c r="F402" s="276">
        <f>'приложение 6'!Q238</f>
        <v>0</v>
      </c>
      <c r="G402" s="276">
        <f>'приложение 6'!R238</f>
        <v>0</v>
      </c>
      <c r="H402" s="276">
        <f>'приложение 6'!S238</f>
        <v>0</v>
      </c>
    </row>
    <row r="403" spans="1:8" ht="61.5" customHeight="1">
      <c r="A403" s="61" t="s">
        <v>889</v>
      </c>
      <c r="B403" s="320" t="s">
        <v>727</v>
      </c>
      <c r="C403" s="336"/>
      <c r="D403" s="336"/>
      <c r="E403" s="320"/>
      <c r="F403" s="337">
        <f>F404+F408+F411+F415+F431</f>
        <v>9135.3</v>
      </c>
      <c r="G403" s="337">
        <f>G404+G408+G411+G415+G431</f>
        <v>8712.400000000001</v>
      </c>
      <c r="H403" s="337">
        <f>H404+H408+H411+H415+H431</f>
        <v>8712.400000000001</v>
      </c>
    </row>
    <row r="404" spans="1:8" ht="47.25">
      <c r="A404" s="10" t="s">
        <v>720</v>
      </c>
      <c r="B404" s="274" t="s">
        <v>728</v>
      </c>
      <c r="C404" s="280"/>
      <c r="D404" s="280"/>
      <c r="E404" s="246"/>
      <c r="F404" s="276">
        <f aca="true" t="shared" si="30" ref="F404:H405">F405</f>
        <v>530</v>
      </c>
      <c r="G404" s="276">
        <f t="shared" si="30"/>
        <v>470</v>
      </c>
      <c r="H404" s="276">
        <f t="shared" si="30"/>
        <v>470</v>
      </c>
    </row>
    <row r="405" spans="1:8" ht="21.75" customHeight="1">
      <c r="A405" s="10" t="s">
        <v>116</v>
      </c>
      <c r="B405" s="274" t="s">
        <v>729</v>
      </c>
      <c r="C405" s="280"/>
      <c r="D405" s="280"/>
      <c r="E405" s="246"/>
      <c r="F405" s="276">
        <f>F406+F407</f>
        <v>530</v>
      </c>
      <c r="G405" s="276">
        <f t="shared" si="30"/>
        <v>470</v>
      </c>
      <c r="H405" s="276">
        <f t="shared" si="30"/>
        <v>470</v>
      </c>
    </row>
    <row r="406" spans="1:8" ht="39" customHeight="1">
      <c r="A406" s="10" t="s">
        <v>444</v>
      </c>
      <c r="B406" s="274" t="s">
        <v>729</v>
      </c>
      <c r="C406" s="275" t="s">
        <v>145</v>
      </c>
      <c r="D406" s="275" t="s">
        <v>141</v>
      </c>
      <c r="E406" s="246">
        <v>240</v>
      </c>
      <c r="F406" s="276">
        <f>'приложение 6'!Q703</f>
        <v>470</v>
      </c>
      <c r="G406" s="276">
        <f>'приложение 6'!R703</f>
        <v>470</v>
      </c>
      <c r="H406" s="276">
        <f>'приложение 6'!S703</f>
        <v>470</v>
      </c>
    </row>
    <row r="407" spans="1:8" ht="19.5" customHeight="1">
      <c r="A407" s="4" t="s">
        <v>451</v>
      </c>
      <c r="B407" s="274" t="s">
        <v>729</v>
      </c>
      <c r="C407" s="275" t="s">
        <v>145</v>
      </c>
      <c r="D407" s="275" t="s">
        <v>141</v>
      </c>
      <c r="E407" s="246">
        <v>830</v>
      </c>
      <c r="F407" s="276">
        <f>'приложение 6'!Q704</f>
        <v>60</v>
      </c>
      <c r="G407" s="276">
        <f>'приложение 6'!R704</f>
        <v>0</v>
      </c>
      <c r="H407" s="276">
        <f>'приложение 6'!S704</f>
        <v>0</v>
      </c>
    </row>
    <row r="408" spans="1:8" ht="43.5" customHeight="1">
      <c r="A408" s="10" t="s">
        <v>721</v>
      </c>
      <c r="B408" s="274" t="s">
        <v>730</v>
      </c>
      <c r="C408" s="280"/>
      <c r="D408" s="280"/>
      <c r="E408" s="246"/>
      <c r="F408" s="276">
        <f aca="true" t="shared" si="31" ref="F408:H409">F409</f>
        <v>100</v>
      </c>
      <c r="G408" s="276">
        <f t="shared" si="31"/>
        <v>100</v>
      </c>
      <c r="H408" s="276">
        <f t="shared" si="31"/>
        <v>100</v>
      </c>
    </row>
    <row r="409" spans="1:8" ht="47.25" customHeight="1">
      <c r="A409" s="10" t="s">
        <v>722</v>
      </c>
      <c r="B409" s="274" t="s">
        <v>731</v>
      </c>
      <c r="C409" s="280"/>
      <c r="D409" s="280"/>
      <c r="E409" s="246"/>
      <c r="F409" s="276">
        <f t="shared" si="31"/>
        <v>100</v>
      </c>
      <c r="G409" s="276">
        <f t="shared" si="31"/>
        <v>100</v>
      </c>
      <c r="H409" s="276">
        <f t="shared" si="31"/>
        <v>100</v>
      </c>
    </row>
    <row r="410" spans="1:8" ht="35.25" customHeight="1">
      <c r="A410" s="10" t="s">
        <v>444</v>
      </c>
      <c r="B410" s="274" t="s">
        <v>731</v>
      </c>
      <c r="C410" s="275" t="s">
        <v>145</v>
      </c>
      <c r="D410" s="275" t="s">
        <v>141</v>
      </c>
      <c r="E410" s="246">
        <v>240</v>
      </c>
      <c r="F410" s="276">
        <f>'приложение 6'!Q707</f>
        <v>100</v>
      </c>
      <c r="G410" s="276">
        <f>'приложение 6'!R707</f>
        <v>100</v>
      </c>
      <c r="H410" s="276">
        <f>'приложение 6'!S707</f>
        <v>100</v>
      </c>
    </row>
    <row r="411" spans="1:8" ht="66.75" customHeight="1">
      <c r="A411" s="10" t="s">
        <v>723</v>
      </c>
      <c r="B411" s="274" t="s">
        <v>732</v>
      </c>
      <c r="C411" s="280"/>
      <c r="D411" s="280"/>
      <c r="E411" s="246"/>
      <c r="F411" s="276">
        <f>F412</f>
        <v>70</v>
      </c>
      <c r="G411" s="276">
        <f>G412</f>
        <v>130</v>
      </c>
      <c r="H411" s="276">
        <f>H412</f>
        <v>130</v>
      </c>
    </row>
    <row r="412" spans="1:8" ht="47.25">
      <c r="A412" s="10" t="s">
        <v>37</v>
      </c>
      <c r="B412" s="274" t="s">
        <v>733</v>
      </c>
      <c r="C412" s="280"/>
      <c r="D412" s="280"/>
      <c r="E412" s="246"/>
      <c r="F412" s="276">
        <f>SUM(F413:F414)</f>
        <v>70</v>
      </c>
      <c r="G412" s="276">
        <f>SUM(G413:G414)</f>
        <v>130</v>
      </c>
      <c r="H412" s="276">
        <f>SUM(H413:H414)</f>
        <v>130</v>
      </c>
    </row>
    <row r="413" spans="1:8" ht="35.25" customHeight="1">
      <c r="A413" s="10" t="s">
        <v>444</v>
      </c>
      <c r="B413" s="274" t="s">
        <v>733</v>
      </c>
      <c r="C413" s="275" t="s">
        <v>145</v>
      </c>
      <c r="D413" s="275" t="s">
        <v>141</v>
      </c>
      <c r="E413" s="246">
        <v>240</v>
      </c>
      <c r="F413" s="276">
        <f>'приложение 6'!Q710</f>
        <v>40</v>
      </c>
      <c r="G413" s="276">
        <f>'приложение 6'!R710</f>
        <v>100</v>
      </c>
      <c r="H413" s="276">
        <f>'приложение 6'!S710</f>
        <v>100</v>
      </c>
    </row>
    <row r="414" spans="1:8" ht="15.75">
      <c r="A414" s="4" t="s">
        <v>445</v>
      </c>
      <c r="B414" s="274" t="s">
        <v>733</v>
      </c>
      <c r="C414" s="275" t="s">
        <v>145</v>
      </c>
      <c r="D414" s="275" t="s">
        <v>141</v>
      </c>
      <c r="E414" s="246">
        <v>850</v>
      </c>
      <c r="F414" s="276">
        <f>'приложение 6'!Q711</f>
        <v>30</v>
      </c>
      <c r="G414" s="276">
        <f>'приложение 6'!R711</f>
        <v>30</v>
      </c>
      <c r="H414" s="276">
        <f>'приложение 6'!S711</f>
        <v>30</v>
      </c>
    </row>
    <row r="415" spans="1:8" ht="36" customHeight="1">
      <c r="A415" s="10" t="s">
        <v>724</v>
      </c>
      <c r="B415" s="274" t="s">
        <v>734</v>
      </c>
      <c r="C415" s="280"/>
      <c r="D415" s="280"/>
      <c r="E415" s="246"/>
      <c r="F415" s="276">
        <f>F416+F423+F425+F428+F421</f>
        <v>5034</v>
      </c>
      <c r="G415" s="276">
        <f>G416+G423+G425+G428</f>
        <v>4611.1</v>
      </c>
      <c r="H415" s="276">
        <f>H416+H423+H425+H428</f>
        <v>4611.1</v>
      </c>
    </row>
    <row r="416" spans="1:8" ht="31.5">
      <c r="A416" s="10" t="s">
        <v>98</v>
      </c>
      <c r="B416" s="274" t="s">
        <v>735</v>
      </c>
      <c r="C416" s="280"/>
      <c r="D416" s="280"/>
      <c r="E416" s="246"/>
      <c r="F416" s="276">
        <f>F417+F418+F419+F420</f>
        <v>3680.8</v>
      </c>
      <c r="G416" s="276">
        <f>G417+G418+G419+G420</f>
        <v>3680.8</v>
      </c>
      <c r="H416" s="276">
        <f>H417+H418+H419+H420</f>
        <v>3680.8</v>
      </c>
    </row>
    <row r="417" spans="1:8" ht="36" customHeight="1">
      <c r="A417" s="10" t="s">
        <v>315</v>
      </c>
      <c r="B417" s="274" t="s">
        <v>735</v>
      </c>
      <c r="C417" s="275" t="s">
        <v>145</v>
      </c>
      <c r="D417" s="275" t="s">
        <v>141</v>
      </c>
      <c r="E417" s="246">
        <v>120</v>
      </c>
      <c r="F417" s="276">
        <f>'приложение 6'!Q714</f>
        <v>3082.5</v>
      </c>
      <c r="G417" s="276">
        <f>'приложение 6'!R714</f>
        <v>3082.5</v>
      </c>
      <c r="H417" s="276">
        <f>'приложение 6'!S714</f>
        <v>3082.5</v>
      </c>
    </row>
    <row r="418" spans="1:8" ht="37.5" customHeight="1">
      <c r="A418" s="10" t="s">
        <v>444</v>
      </c>
      <c r="B418" s="274" t="s">
        <v>735</v>
      </c>
      <c r="C418" s="275" t="s">
        <v>145</v>
      </c>
      <c r="D418" s="275" t="s">
        <v>141</v>
      </c>
      <c r="E418" s="246">
        <v>240</v>
      </c>
      <c r="F418" s="276">
        <f>'приложение 6'!Q715</f>
        <v>568.3</v>
      </c>
      <c r="G418" s="276">
        <f>'приложение 6'!R715</f>
        <v>568.3</v>
      </c>
      <c r="H418" s="276">
        <f>'приложение 6'!S715</f>
        <v>568.3</v>
      </c>
    </row>
    <row r="419" spans="1:8" ht="15.75">
      <c r="A419" s="4" t="s">
        <v>451</v>
      </c>
      <c r="B419" s="274" t="s">
        <v>735</v>
      </c>
      <c r="C419" s="275" t="s">
        <v>145</v>
      </c>
      <c r="D419" s="275" t="s">
        <v>141</v>
      </c>
      <c r="E419" s="246">
        <v>830</v>
      </c>
      <c r="F419" s="276">
        <f>'приложение 6'!Q716</f>
        <v>10</v>
      </c>
      <c r="G419" s="276">
        <f>'приложение 6'!R716</f>
        <v>10</v>
      </c>
      <c r="H419" s="276">
        <f>'приложение 6'!S716</f>
        <v>10</v>
      </c>
    </row>
    <row r="420" spans="1:8" ht="15.75">
      <c r="A420" s="4" t="s">
        <v>445</v>
      </c>
      <c r="B420" s="274" t="s">
        <v>735</v>
      </c>
      <c r="C420" s="275" t="s">
        <v>145</v>
      </c>
      <c r="D420" s="275" t="s">
        <v>141</v>
      </c>
      <c r="E420" s="246">
        <v>850</v>
      </c>
      <c r="F420" s="276">
        <f>'приложение 6'!Q717</f>
        <v>20</v>
      </c>
      <c r="G420" s="276">
        <f>'приложение 6'!R717</f>
        <v>20</v>
      </c>
      <c r="H420" s="276">
        <f>'приложение 6'!S717</f>
        <v>20</v>
      </c>
    </row>
    <row r="421" spans="1:8" ht="63" hidden="1">
      <c r="A421" s="10" t="s">
        <v>834</v>
      </c>
      <c r="B421" s="274" t="s">
        <v>838</v>
      </c>
      <c r="C421" s="275"/>
      <c r="D421" s="275"/>
      <c r="E421" s="246"/>
      <c r="F421" s="276">
        <f>F422</f>
        <v>0</v>
      </c>
      <c r="G421" s="276">
        <f>G422</f>
        <v>0</v>
      </c>
      <c r="H421" s="276">
        <f>H422</f>
        <v>0</v>
      </c>
    </row>
    <row r="422" spans="1:8" ht="31.5" hidden="1">
      <c r="A422" s="10" t="s">
        <v>315</v>
      </c>
      <c r="B422" s="274" t="s">
        <v>838</v>
      </c>
      <c r="C422" s="275" t="s">
        <v>145</v>
      </c>
      <c r="D422" s="275" t="s">
        <v>141</v>
      </c>
      <c r="E422" s="246">
        <v>120</v>
      </c>
      <c r="F422" s="276">
        <f>'приложение 6'!Q719</f>
        <v>0</v>
      </c>
      <c r="G422" s="276">
        <v>0</v>
      </c>
      <c r="H422" s="276">
        <v>0</v>
      </c>
    </row>
    <row r="423" spans="1:8" ht="66.75" customHeight="1">
      <c r="A423" s="10" t="s">
        <v>569</v>
      </c>
      <c r="B423" s="274" t="s">
        <v>736</v>
      </c>
      <c r="C423" s="280"/>
      <c r="D423" s="280"/>
      <c r="E423" s="246"/>
      <c r="F423" s="276">
        <f>F424</f>
        <v>930.3</v>
      </c>
      <c r="G423" s="276">
        <f>G424</f>
        <v>930.3</v>
      </c>
      <c r="H423" s="276">
        <f>H424</f>
        <v>930.3</v>
      </c>
    </row>
    <row r="424" spans="1:8" ht="33" customHeight="1">
      <c r="A424" s="10" t="s">
        <v>315</v>
      </c>
      <c r="B424" s="274" t="s">
        <v>736</v>
      </c>
      <c r="C424" s="275" t="s">
        <v>145</v>
      </c>
      <c r="D424" s="275" t="s">
        <v>141</v>
      </c>
      <c r="E424" s="246">
        <v>120</v>
      </c>
      <c r="F424" s="276">
        <f>'приложение 6'!Q721</f>
        <v>930.3</v>
      </c>
      <c r="G424" s="276">
        <f>'приложение 6'!R721</f>
        <v>930.3</v>
      </c>
      <c r="H424" s="276">
        <f>'приложение 6'!S721</f>
        <v>930.3</v>
      </c>
    </row>
    <row r="425" spans="1:8" ht="98.25" customHeight="1">
      <c r="A425" s="10" t="s">
        <v>725</v>
      </c>
      <c r="B425" s="274" t="s">
        <v>737</v>
      </c>
      <c r="C425" s="275"/>
      <c r="D425" s="275"/>
      <c r="E425" s="246"/>
      <c r="F425" s="276">
        <f>F426+F427</f>
        <v>401.49999999999994</v>
      </c>
      <c r="G425" s="276">
        <f>G426+G427</f>
        <v>0</v>
      </c>
      <c r="H425" s="276">
        <f>H426+H427</f>
        <v>0</v>
      </c>
    </row>
    <row r="426" spans="1:8" ht="35.25" customHeight="1">
      <c r="A426" s="10" t="s">
        <v>315</v>
      </c>
      <c r="B426" s="274" t="s">
        <v>737</v>
      </c>
      <c r="C426" s="275" t="s">
        <v>145</v>
      </c>
      <c r="D426" s="275" t="s">
        <v>141</v>
      </c>
      <c r="E426" s="246">
        <v>120</v>
      </c>
      <c r="F426" s="276">
        <f>'приложение 6'!Q723</f>
        <v>392.99999999999994</v>
      </c>
      <c r="G426" s="276">
        <f>'приложение 6'!R723</f>
        <v>0</v>
      </c>
      <c r="H426" s="276">
        <f>'приложение 6'!S723</f>
        <v>0</v>
      </c>
    </row>
    <row r="427" spans="1:8" ht="33.75" customHeight="1">
      <c r="A427" s="10" t="s">
        <v>444</v>
      </c>
      <c r="B427" s="274" t="s">
        <v>737</v>
      </c>
      <c r="C427" s="275" t="s">
        <v>145</v>
      </c>
      <c r="D427" s="275" t="s">
        <v>141</v>
      </c>
      <c r="E427" s="246">
        <v>240</v>
      </c>
      <c r="F427" s="276">
        <f>'приложение 6'!Q724</f>
        <v>8.5</v>
      </c>
      <c r="G427" s="276">
        <f>'приложение 6'!R724</f>
        <v>0</v>
      </c>
      <c r="H427" s="276">
        <f>'приложение 6'!S724</f>
        <v>0</v>
      </c>
    </row>
    <row r="428" spans="1:8" ht="31.5" hidden="1">
      <c r="A428" s="10" t="s">
        <v>726</v>
      </c>
      <c r="B428" s="274" t="s">
        <v>738</v>
      </c>
      <c r="C428" s="275"/>
      <c r="D428" s="275"/>
      <c r="E428" s="246"/>
      <c r="F428" s="276">
        <f>F429+F430</f>
        <v>21.39999999999999</v>
      </c>
      <c r="G428" s="276">
        <f>G429+G430</f>
        <v>0</v>
      </c>
      <c r="H428" s="276">
        <f>H429+H430</f>
        <v>0</v>
      </c>
    </row>
    <row r="429" spans="1:8" ht="35.25" customHeight="1" hidden="1">
      <c r="A429" s="10" t="s">
        <v>315</v>
      </c>
      <c r="B429" s="274" t="s">
        <v>738</v>
      </c>
      <c r="C429" s="275" t="s">
        <v>145</v>
      </c>
      <c r="D429" s="275" t="s">
        <v>141</v>
      </c>
      <c r="E429" s="246">
        <v>120</v>
      </c>
      <c r="F429" s="276">
        <f>'приложение 6'!Q726</f>
        <v>21.39999999999999</v>
      </c>
      <c r="G429" s="276">
        <f>'приложение 6'!R726</f>
        <v>0</v>
      </c>
      <c r="H429" s="276">
        <f>'приложение 6'!S726</f>
        <v>0</v>
      </c>
    </row>
    <row r="430" spans="1:8" ht="37.5" customHeight="1" hidden="1">
      <c r="A430" s="10" t="s">
        <v>444</v>
      </c>
      <c r="B430" s="274" t="s">
        <v>738</v>
      </c>
      <c r="C430" s="275" t="s">
        <v>145</v>
      </c>
      <c r="D430" s="275" t="s">
        <v>141</v>
      </c>
      <c r="E430" s="246">
        <v>240</v>
      </c>
      <c r="F430" s="276">
        <f>'приложение 6'!Q727</f>
        <v>0</v>
      </c>
      <c r="G430" s="276">
        <f>'приложение 6'!R727</f>
        <v>0</v>
      </c>
      <c r="H430" s="276">
        <f>'приложение 6'!S727</f>
        <v>0</v>
      </c>
    </row>
    <row r="431" spans="1:8" ht="94.5" customHeight="1">
      <c r="A431" s="10" t="s">
        <v>717</v>
      </c>
      <c r="B431" s="274" t="s">
        <v>740</v>
      </c>
      <c r="C431" s="275"/>
      <c r="D431" s="275"/>
      <c r="E431" s="246"/>
      <c r="F431" s="276">
        <f>F432</f>
        <v>3401.3</v>
      </c>
      <c r="G431" s="276">
        <f>G432</f>
        <v>3401.3</v>
      </c>
      <c r="H431" s="276">
        <f>H432</f>
        <v>3401.3</v>
      </c>
    </row>
    <row r="432" spans="1:8" ht="117.75" customHeight="1">
      <c r="A432" s="10" t="s">
        <v>59</v>
      </c>
      <c r="B432" s="274" t="s">
        <v>739</v>
      </c>
      <c r="C432" s="275"/>
      <c r="D432" s="275"/>
      <c r="E432" s="246"/>
      <c r="F432" s="276">
        <f>F433+F434</f>
        <v>3401.3</v>
      </c>
      <c r="G432" s="276">
        <f>G433+G434</f>
        <v>3401.3</v>
      </c>
      <c r="H432" s="276">
        <f>H433+H434</f>
        <v>3401.3</v>
      </c>
    </row>
    <row r="433" spans="1:8" ht="36" customHeight="1">
      <c r="A433" s="10" t="s">
        <v>444</v>
      </c>
      <c r="B433" s="274" t="s">
        <v>739</v>
      </c>
      <c r="C433" s="275" t="s">
        <v>145</v>
      </c>
      <c r="D433" s="275" t="s">
        <v>141</v>
      </c>
      <c r="E433" s="246">
        <v>240</v>
      </c>
      <c r="F433" s="276">
        <f>'приложение 6'!Q730</f>
        <v>50.3</v>
      </c>
      <c r="G433" s="276">
        <f>'приложение 6'!R730</f>
        <v>50.3</v>
      </c>
      <c r="H433" s="276">
        <f>'приложение 6'!S730</f>
        <v>50.3</v>
      </c>
    </row>
    <row r="434" spans="1:8" ht="39" customHeight="1">
      <c r="A434" s="10" t="s">
        <v>449</v>
      </c>
      <c r="B434" s="274" t="s">
        <v>739</v>
      </c>
      <c r="C434" s="275" t="s">
        <v>145</v>
      </c>
      <c r="D434" s="275" t="s">
        <v>143</v>
      </c>
      <c r="E434" s="246">
        <v>320</v>
      </c>
      <c r="F434" s="276">
        <f>'приложение 6'!Q742</f>
        <v>3351</v>
      </c>
      <c r="G434" s="276">
        <f>'приложение 6'!R742</f>
        <v>3351</v>
      </c>
      <c r="H434" s="276">
        <f>'приложение 6'!S742</f>
        <v>3351</v>
      </c>
    </row>
    <row r="435" spans="1:8" s="338" customFormat="1" ht="69" customHeight="1">
      <c r="A435" s="61" t="s">
        <v>51</v>
      </c>
      <c r="B435" s="320" t="s">
        <v>125</v>
      </c>
      <c r="C435" s="336"/>
      <c r="D435" s="336"/>
      <c r="E435" s="320"/>
      <c r="F435" s="337">
        <f>F436+F479+F510+F522</f>
        <v>81392.6</v>
      </c>
      <c r="G435" s="337">
        <f>G436+G479+G510+G522</f>
        <v>71586.9</v>
      </c>
      <c r="H435" s="337">
        <f>H436+H479+H510+H522</f>
        <v>62432.100000000006</v>
      </c>
    </row>
    <row r="436" spans="1:8" s="345" customFormat="1" ht="67.5" customHeight="1">
      <c r="A436" s="295" t="s">
        <v>52</v>
      </c>
      <c r="B436" s="342" t="s">
        <v>126</v>
      </c>
      <c r="C436" s="343"/>
      <c r="D436" s="343"/>
      <c r="E436" s="342"/>
      <c r="F436" s="344">
        <f>F437+F445+F449+F451+F454+F456+F459+F461+F465+F467+F471+F474+F477+F463+F447+F469</f>
        <v>32603.600000000002</v>
      </c>
      <c r="G436" s="344">
        <f>G437+G445+G449+G451+G454+G456+G459+G461+G465+G467+G471+G474+G477</f>
        <v>25689</v>
      </c>
      <c r="H436" s="344">
        <f>H437+H445+H449+H451+H454+H456+H459+H461+H465+H467+H471+H474+H477</f>
        <v>25689</v>
      </c>
    </row>
    <row r="437" spans="1:8" ht="39.75" customHeight="1">
      <c r="A437" s="10" t="s">
        <v>98</v>
      </c>
      <c r="B437" s="274" t="s">
        <v>127</v>
      </c>
      <c r="C437" s="280"/>
      <c r="D437" s="280"/>
      <c r="E437" s="246"/>
      <c r="F437" s="276">
        <f>F438+F439+F441+F442+F444+F440+F443</f>
        <v>19097.100000000002</v>
      </c>
      <c r="G437" s="276">
        <f>G438+G439+G441+G442+G444</f>
        <v>20996.7</v>
      </c>
      <c r="H437" s="276">
        <f>H438+H439+H441+H442+H444</f>
        <v>20996.7</v>
      </c>
    </row>
    <row r="438" spans="1:8" ht="34.5" customHeight="1">
      <c r="A438" s="10" t="s">
        <v>315</v>
      </c>
      <c r="B438" s="274" t="s">
        <v>127</v>
      </c>
      <c r="C438" s="275" t="s">
        <v>452</v>
      </c>
      <c r="D438" s="275" t="s">
        <v>128</v>
      </c>
      <c r="E438" s="246">
        <v>120</v>
      </c>
      <c r="F438" s="276">
        <f>'приложение 6'!Q21</f>
        <v>15374.800000000001</v>
      </c>
      <c r="G438" s="276">
        <f>'приложение 6'!R21</f>
        <v>15455.7</v>
      </c>
      <c r="H438" s="276">
        <f>'приложение 6'!S21</f>
        <v>15455.7</v>
      </c>
    </row>
    <row r="439" spans="1:8" ht="33.75" customHeight="1">
      <c r="A439" s="4" t="s">
        <v>444</v>
      </c>
      <c r="B439" s="274" t="s">
        <v>127</v>
      </c>
      <c r="C439" s="275" t="s">
        <v>452</v>
      </c>
      <c r="D439" s="275" t="s">
        <v>128</v>
      </c>
      <c r="E439" s="246">
        <v>240</v>
      </c>
      <c r="F439" s="276">
        <f>'приложение 6'!Q22</f>
        <v>1805.5</v>
      </c>
      <c r="G439" s="276">
        <f>'приложение 6'!R22</f>
        <v>3632.5</v>
      </c>
      <c r="H439" s="276">
        <f>'приложение 6'!S22</f>
        <v>3632.5</v>
      </c>
    </row>
    <row r="440" spans="1:8" ht="33.75" customHeight="1" hidden="1">
      <c r="A440" s="4" t="s">
        <v>449</v>
      </c>
      <c r="B440" s="274" t="s">
        <v>127</v>
      </c>
      <c r="C440" s="275" t="s">
        <v>452</v>
      </c>
      <c r="D440" s="275" t="s">
        <v>128</v>
      </c>
      <c r="E440" s="246">
        <v>320</v>
      </c>
      <c r="F440" s="276">
        <f>'приложение 6'!Q23</f>
        <v>0</v>
      </c>
      <c r="G440" s="276">
        <v>0</v>
      </c>
      <c r="H440" s="276">
        <v>0</v>
      </c>
    </row>
    <row r="441" spans="1:8" ht="15.75">
      <c r="A441" s="104" t="s">
        <v>445</v>
      </c>
      <c r="B441" s="274" t="s">
        <v>127</v>
      </c>
      <c r="C441" s="275" t="s">
        <v>452</v>
      </c>
      <c r="D441" s="275" t="s">
        <v>128</v>
      </c>
      <c r="E441" s="246">
        <v>850</v>
      </c>
      <c r="F441" s="276">
        <f>'приложение 6'!Q24</f>
        <v>850</v>
      </c>
      <c r="G441" s="276">
        <f>'приложение 6'!R24</f>
        <v>850</v>
      </c>
      <c r="H441" s="276">
        <f>'приложение 6'!S24</f>
        <v>850</v>
      </c>
    </row>
    <row r="442" spans="1:8" ht="37.5" customHeight="1">
      <c r="A442" s="10" t="s">
        <v>444</v>
      </c>
      <c r="B442" s="274" t="s">
        <v>127</v>
      </c>
      <c r="C442" s="275" t="s">
        <v>452</v>
      </c>
      <c r="D442" s="275" t="s">
        <v>141</v>
      </c>
      <c r="E442" s="246">
        <v>240</v>
      </c>
      <c r="F442" s="276">
        <f>'приложение 6'!Q62</f>
        <v>974</v>
      </c>
      <c r="G442" s="276">
        <f>'приложение 6'!R62</f>
        <v>976</v>
      </c>
      <c r="H442" s="276">
        <f>'приложение 6'!S62</f>
        <v>976</v>
      </c>
    </row>
    <row r="443" spans="1:8" ht="37.5" customHeight="1">
      <c r="A443" s="10" t="s">
        <v>449</v>
      </c>
      <c r="B443" s="274" t="s">
        <v>127</v>
      </c>
      <c r="C443" s="275" t="s">
        <v>452</v>
      </c>
      <c r="D443" s="275" t="s">
        <v>141</v>
      </c>
      <c r="E443" s="246">
        <v>320</v>
      </c>
      <c r="F443" s="276">
        <f>'приложение 6'!Q63</f>
        <v>2</v>
      </c>
      <c r="G443" s="276">
        <v>0</v>
      </c>
      <c r="H443" s="276">
        <v>0</v>
      </c>
    </row>
    <row r="444" spans="1:8" ht="15.75">
      <c r="A444" s="10" t="s">
        <v>445</v>
      </c>
      <c r="B444" s="274" t="s">
        <v>127</v>
      </c>
      <c r="C444" s="275" t="s">
        <v>452</v>
      </c>
      <c r="D444" s="275" t="s">
        <v>141</v>
      </c>
      <c r="E444" s="246">
        <v>850</v>
      </c>
      <c r="F444" s="276">
        <f>'приложение 6'!Q64</f>
        <v>90.8</v>
      </c>
      <c r="G444" s="276">
        <f>'приложение 6'!R64</f>
        <v>82.5</v>
      </c>
      <c r="H444" s="276">
        <f>'приложение 6'!S64</f>
        <v>82.5</v>
      </c>
    </row>
    <row r="445" spans="1:8" ht="20.25" customHeight="1">
      <c r="A445" s="10" t="s">
        <v>56</v>
      </c>
      <c r="B445" s="274" t="s">
        <v>682</v>
      </c>
      <c r="C445" s="275"/>
      <c r="D445" s="275"/>
      <c r="E445" s="246"/>
      <c r="F445" s="276">
        <f>F446</f>
        <v>389.9</v>
      </c>
      <c r="G445" s="276">
        <f>G446</f>
        <v>0</v>
      </c>
      <c r="H445" s="276">
        <f>H446</f>
        <v>0</v>
      </c>
    </row>
    <row r="446" spans="1:8" ht="47.25">
      <c r="A446" s="10" t="s">
        <v>444</v>
      </c>
      <c r="B446" s="274" t="s">
        <v>682</v>
      </c>
      <c r="C446" s="275" t="s">
        <v>452</v>
      </c>
      <c r="D446" s="275" t="s">
        <v>141</v>
      </c>
      <c r="E446" s="246">
        <v>240</v>
      </c>
      <c r="F446" s="276">
        <f>'приложение 6'!Q66</f>
        <v>389.9</v>
      </c>
      <c r="G446" s="276">
        <f>'приложение 6'!R66</f>
        <v>0</v>
      </c>
      <c r="H446" s="276">
        <f>'приложение 6'!S66</f>
        <v>0</v>
      </c>
    </row>
    <row r="447" spans="1:8" ht="63" hidden="1">
      <c r="A447" s="104" t="s">
        <v>834</v>
      </c>
      <c r="B447" s="274" t="s">
        <v>835</v>
      </c>
      <c r="C447" s="275"/>
      <c r="D447" s="275"/>
      <c r="E447" s="246"/>
      <c r="F447" s="276">
        <f>F448</f>
        <v>0</v>
      </c>
      <c r="G447" s="276">
        <f>G448</f>
        <v>0</v>
      </c>
      <c r="H447" s="276">
        <f>H448</f>
        <v>0</v>
      </c>
    </row>
    <row r="448" spans="1:8" ht="31.5" hidden="1">
      <c r="A448" s="4" t="s">
        <v>315</v>
      </c>
      <c r="B448" s="274" t="s">
        <v>835</v>
      </c>
      <c r="C448" s="275" t="s">
        <v>452</v>
      </c>
      <c r="D448" s="275" t="s">
        <v>128</v>
      </c>
      <c r="E448" s="246">
        <v>120</v>
      </c>
      <c r="F448" s="276">
        <f>'приложение 6'!Q26</f>
        <v>0</v>
      </c>
      <c r="G448" s="276">
        <v>0</v>
      </c>
      <c r="H448" s="276">
        <v>0</v>
      </c>
    </row>
    <row r="449" spans="1:8" ht="66" customHeight="1">
      <c r="A449" s="104" t="s">
        <v>569</v>
      </c>
      <c r="B449" s="274" t="s">
        <v>129</v>
      </c>
      <c r="C449" s="280"/>
      <c r="D449" s="280"/>
      <c r="E449" s="246"/>
      <c r="F449" s="276">
        <f>F450</f>
        <v>4328.4</v>
      </c>
      <c r="G449" s="276">
        <f>G450</f>
        <v>4328.4</v>
      </c>
      <c r="H449" s="276">
        <f>H450</f>
        <v>4328.4</v>
      </c>
    </row>
    <row r="450" spans="1:8" ht="40.5" customHeight="1">
      <c r="A450" s="4" t="s">
        <v>315</v>
      </c>
      <c r="B450" s="274" t="s">
        <v>129</v>
      </c>
      <c r="C450" s="275" t="s">
        <v>452</v>
      </c>
      <c r="D450" s="275" t="s">
        <v>128</v>
      </c>
      <c r="E450" s="246">
        <v>120</v>
      </c>
      <c r="F450" s="276">
        <f>'приложение 6'!Q28</f>
        <v>4328.4</v>
      </c>
      <c r="G450" s="276">
        <f>'приложение 6'!R28</f>
        <v>4328.4</v>
      </c>
      <c r="H450" s="276">
        <f>'приложение 6'!S28</f>
        <v>4328.4</v>
      </c>
    </row>
    <row r="451" spans="1:8" ht="47.25">
      <c r="A451" s="10" t="s">
        <v>566</v>
      </c>
      <c r="B451" s="274" t="s">
        <v>130</v>
      </c>
      <c r="C451" s="280"/>
      <c r="D451" s="280"/>
      <c r="E451" s="246"/>
      <c r="F451" s="276">
        <f>F452+F453</f>
        <v>955.6</v>
      </c>
      <c r="G451" s="276">
        <f>G452+G453</f>
        <v>0</v>
      </c>
      <c r="H451" s="276">
        <f>H452+H453</f>
        <v>0</v>
      </c>
    </row>
    <row r="452" spans="1:8" ht="30.75" customHeight="1">
      <c r="A452" s="10" t="s">
        <v>315</v>
      </c>
      <c r="B452" s="274" t="s">
        <v>130</v>
      </c>
      <c r="C452" s="280" t="s">
        <v>452</v>
      </c>
      <c r="D452" s="280" t="s">
        <v>128</v>
      </c>
      <c r="E452" s="246">
        <v>120</v>
      </c>
      <c r="F452" s="276">
        <f>'приложение 6'!Q30</f>
        <v>915.6</v>
      </c>
      <c r="G452" s="276">
        <f>'приложение 6'!R30</f>
        <v>0</v>
      </c>
      <c r="H452" s="276">
        <f>'приложение 6'!S30</f>
        <v>0</v>
      </c>
    </row>
    <row r="453" spans="1:8" ht="30.75" customHeight="1">
      <c r="A453" s="10" t="s">
        <v>444</v>
      </c>
      <c r="B453" s="274" t="s">
        <v>130</v>
      </c>
      <c r="C453" s="280" t="s">
        <v>452</v>
      </c>
      <c r="D453" s="280" t="s">
        <v>128</v>
      </c>
      <c r="E453" s="246">
        <v>240</v>
      </c>
      <c r="F453" s="276">
        <f>'приложение 6'!Q31</f>
        <v>40</v>
      </c>
      <c r="G453" s="276">
        <f>'приложение 6'!R31</f>
        <v>0</v>
      </c>
      <c r="H453" s="276">
        <f>'приложение 6'!S31</f>
        <v>0</v>
      </c>
    </row>
    <row r="454" spans="1:8" ht="115.5" customHeight="1">
      <c r="A454" s="10" t="s">
        <v>2</v>
      </c>
      <c r="B454" s="274" t="s">
        <v>131</v>
      </c>
      <c r="C454" s="275"/>
      <c r="D454" s="275"/>
      <c r="E454" s="246"/>
      <c r="F454" s="276">
        <f>F455</f>
        <v>100.9</v>
      </c>
      <c r="G454" s="276">
        <f>G455</f>
        <v>0</v>
      </c>
      <c r="H454" s="276">
        <f>H455</f>
        <v>0</v>
      </c>
    </row>
    <row r="455" spans="1:8" ht="31.5">
      <c r="A455" s="10" t="s">
        <v>315</v>
      </c>
      <c r="B455" s="274" t="s">
        <v>131</v>
      </c>
      <c r="C455" s="280" t="s">
        <v>452</v>
      </c>
      <c r="D455" s="280" t="s">
        <v>128</v>
      </c>
      <c r="E455" s="246">
        <v>120</v>
      </c>
      <c r="F455" s="276">
        <f>'приложение 6'!Q33</f>
        <v>100.9</v>
      </c>
      <c r="G455" s="276">
        <f>'приложение 6'!R33</f>
        <v>0</v>
      </c>
      <c r="H455" s="276">
        <f>'приложение 6'!S33</f>
        <v>0</v>
      </c>
    </row>
    <row r="456" spans="1:8" ht="117" customHeight="1">
      <c r="A456" s="10" t="s">
        <v>477</v>
      </c>
      <c r="B456" s="274" t="s">
        <v>132</v>
      </c>
      <c r="C456" s="280"/>
      <c r="D456" s="280"/>
      <c r="E456" s="246"/>
      <c r="F456" s="276">
        <f>F458+F457</f>
        <v>497.09999999999997</v>
      </c>
      <c r="G456" s="276">
        <f>G458+G457</f>
        <v>0</v>
      </c>
      <c r="H456" s="276">
        <f>H458+H457</f>
        <v>0</v>
      </c>
    </row>
    <row r="457" spans="1:8" ht="15.75" customHeight="1">
      <c r="A457" s="10" t="s">
        <v>315</v>
      </c>
      <c r="B457" s="274" t="s">
        <v>132</v>
      </c>
      <c r="C457" s="280" t="s">
        <v>452</v>
      </c>
      <c r="D457" s="280" t="s">
        <v>128</v>
      </c>
      <c r="E457" s="246">
        <v>120</v>
      </c>
      <c r="F457" s="276">
        <f>'приложение 6'!Q35</f>
        <v>491.09999999999997</v>
      </c>
      <c r="G457" s="276">
        <f>'приложение 6'!R35</f>
        <v>0</v>
      </c>
      <c r="H457" s="276">
        <f>'приложение 6'!S35</f>
        <v>0</v>
      </c>
    </row>
    <row r="458" spans="1:8" ht="39.75" customHeight="1">
      <c r="A458" s="10" t="s">
        <v>444</v>
      </c>
      <c r="B458" s="274" t="s">
        <v>132</v>
      </c>
      <c r="C458" s="280" t="s">
        <v>452</v>
      </c>
      <c r="D458" s="280" t="s">
        <v>128</v>
      </c>
      <c r="E458" s="246">
        <v>240</v>
      </c>
      <c r="F458" s="276">
        <f>'приложение 6'!Q36</f>
        <v>6</v>
      </c>
      <c r="G458" s="276">
        <f>'приложение 6'!R36</f>
        <v>0</v>
      </c>
      <c r="H458" s="276">
        <f>'приложение 6'!S36</f>
        <v>0</v>
      </c>
    </row>
    <row r="459" spans="1:8" ht="21.75" customHeight="1">
      <c r="A459" s="10" t="s">
        <v>478</v>
      </c>
      <c r="B459" s="274" t="s">
        <v>133</v>
      </c>
      <c r="C459" s="280"/>
      <c r="D459" s="280"/>
      <c r="E459" s="246"/>
      <c r="F459" s="276">
        <f>F460</f>
        <v>201.20000000000002</v>
      </c>
      <c r="G459" s="276">
        <f>G460</f>
        <v>0</v>
      </c>
      <c r="H459" s="276">
        <f>H460</f>
        <v>0</v>
      </c>
    </row>
    <row r="460" spans="1:8" ht="36.75" customHeight="1">
      <c r="A460" s="10" t="s">
        <v>315</v>
      </c>
      <c r="B460" s="274" t="s">
        <v>133</v>
      </c>
      <c r="C460" s="280" t="s">
        <v>452</v>
      </c>
      <c r="D460" s="280" t="s">
        <v>128</v>
      </c>
      <c r="E460" s="246">
        <v>120</v>
      </c>
      <c r="F460" s="276">
        <f>'приложение 6'!Q38</f>
        <v>201.20000000000002</v>
      </c>
      <c r="G460" s="276">
        <f>'приложение 6'!R38</f>
        <v>0</v>
      </c>
      <c r="H460" s="276">
        <f>'приложение 6'!S38</f>
        <v>0</v>
      </c>
    </row>
    <row r="461" spans="1:8" ht="54.75" customHeight="1">
      <c r="A461" s="2" t="s">
        <v>308</v>
      </c>
      <c r="B461" s="274" t="s">
        <v>683</v>
      </c>
      <c r="C461" s="280"/>
      <c r="D461" s="280"/>
      <c r="E461" s="246"/>
      <c r="F461" s="276">
        <f>F462</f>
        <v>2.5</v>
      </c>
      <c r="G461" s="276">
        <f>G462</f>
        <v>0</v>
      </c>
      <c r="H461" s="276">
        <f>H462</f>
        <v>0</v>
      </c>
    </row>
    <row r="462" spans="1:8" ht="31.5" customHeight="1">
      <c r="A462" s="2" t="s">
        <v>444</v>
      </c>
      <c r="B462" s="274" t="s">
        <v>683</v>
      </c>
      <c r="C462" s="280" t="s">
        <v>452</v>
      </c>
      <c r="D462" s="280" t="s">
        <v>141</v>
      </c>
      <c r="E462" s="246">
        <v>240</v>
      </c>
      <c r="F462" s="276">
        <f>'приложение 6'!Q68</f>
        <v>2.5</v>
      </c>
      <c r="G462" s="276">
        <f>'приложение 6'!R68</f>
        <v>0</v>
      </c>
      <c r="H462" s="276">
        <f>'приложение 6'!S68</f>
        <v>0</v>
      </c>
    </row>
    <row r="463" spans="1:8" ht="115.5" customHeight="1" hidden="1">
      <c r="A463" s="10" t="s">
        <v>477</v>
      </c>
      <c r="B463" s="274" t="s">
        <v>807</v>
      </c>
      <c r="C463" s="280"/>
      <c r="D463" s="280"/>
      <c r="E463" s="246"/>
      <c r="F463" s="276">
        <f>F464</f>
        <v>0</v>
      </c>
      <c r="G463" s="276">
        <f>G464</f>
        <v>0</v>
      </c>
      <c r="H463" s="276">
        <f>H464</f>
        <v>0</v>
      </c>
    </row>
    <row r="464" spans="1:8" ht="31.5" customHeight="1" hidden="1">
      <c r="A464" s="10" t="s">
        <v>315</v>
      </c>
      <c r="B464" s="274" t="s">
        <v>807</v>
      </c>
      <c r="C464" s="275" t="s">
        <v>452</v>
      </c>
      <c r="D464" s="275" t="s">
        <v>128</v>
      </c>
      <c r="E464" s="246">
        <v>120</v>
      </c>
      <c r="F464" s="276">
        <f>'приложение 6'!Q40</f>
        <v>0</v>
      </c>
      <c r="G464" s="276">
        <f>'приложение 6'!R40</f>
        <v>0</v>
      </c>
      <c r="H464" s="276">
        <f>'приложение 6'!S40</f>
        <v>0</v>
      </c>
    </row>
    <row r="465" spans="1:8" ht="74.25" customHeight="1">
      <c r="A465" s="272" t="s">
        <v>578</v>
      </c>
      <c r="B465" s="274" t="s">
        <v>684</v>
      </c>
      <c r="C465" s="280"/>
      <c r="D465" s="280"/>
      <c r="E465" s="246"/>
      <c r="F465" s="276">
        <f>F466</f>
        <v>111.3</v>
      </c>
      <c r="G465" s="276">
        <f>G466</f>
        <v>0</v>
      </c>
      <c r="H465" s="276">
        <f>H466</f>
        <v>0</v>
      </c>
    </row>
    <row r="466" spans="1:8" ht="41.25" customHeight="1">
      <c r="A466" s="2" t="s">
        <v>444</v>
      </c>
      <c r="B466" s="274" t="s">
        <v>684</v>
      </c>
      <c r="C466" s="280" t="s">
        <v>452</v>
      </c>
      <c r="D466" s="280" t="s">
        <v>141</v>
      </c>
      <c r="E466" s="246">
        <v>240</v>
      </c>
      <c r="F466" s="276">
        <f>'приложение 6'!Q70</f>
        <v>111.3</v>
      </c>
      <c r="G466" s="276">
        <f>'приложение 6'!R70</f>
        <v>0</v>
      </c>
      <c r="H466" s="276">
        <f>'приложение 6'!S70</f>
        <v>0</v>
      </c>
    </row>
    <row r="467" spans="1:8" ht="33" customHeight="1">
      <c r="A467" s="17" t="s">
        <v>831</v>
      </c>
      <c r="B467" s="274" t="s">
        <v>695</v>
      </c>
      <c r="C467" s="280"/>
      <c r="D467" s="280"/>
      <c r="E467" s="246"/>
      <c r="F467" s="276">
        <f>F468</f>
        <v>880</v>
      </c>
      <c r="G467" s="276">
        <f>G468</f>
        <v>0</v>
      </c>
      <c r="H467" s="276">
        <f>H468</f>
        <v>0</v>
      </c>
    </row>
    <row r="468" spans="1:8" ht="30.75" customHeight="1">
      <c r="A468" s="17" t="s">
        <v>444</v>
      </c>
      <c r="B468" s="274" t="s">
        <v>695</v>
      </c>
      <c r="C468" s="280" t="s">
        <v>452</v>
      </c>
      <c r="D468" s="280" t="s">
        <v>152</v>
      </c>
      <c r="E468" s="246">
        <v>240</v>
      </c>
      <c r="F468" s="276">
        <f>'приложение 6'!Q218</f>
        <v>880</v>
      </c>
      <c r="G468" s="276">
        <f>'приложение 6'!R218</f>
        <v>0</v>
      </c>
      <c r="H468" s="276">
        <f>'приложение 6'!S218</f>
        <v>0</v>
      </c>
    </row>
    <row r="469" spans="1:8" ht="51" customHeight="1">
      <c r="A469" s="17" t="s">
        <v>886</v>
      </c>
      <c r="B469" s="274" t="s">
        <v>888</v>
      </c>
      <c r="C469" s="280"/>
      <c r="D469" s="280"/>
      <c r="E469" s="246"/>
      <c r="F469" s="276">
        <f>F470</f>
        <v>1348.7</v>
      </c>
      <c r="G469" s="276">
        <f>G470</f>
        <v>0</v>
      </c>
      <c r="H469" s="276">
        <f>H470</f>
        <v>0</v>
      </c>
    </row>
    <row r="470" spans="1:8" ht="30.75" customHeight="1">
      <c r="A470" s="17" t="s">
        <v>444</v>
      </c>
      <c r="B470" s="274" t="s">
        <v>888</v>
      </c>
      <c r="C470" s="275" t="s">
        <v>452</v>
      </c>
      <c r="D470" s="275" t="s">
        <v>152</v>
      </c>
      <c r="E470" s="246">
        <v>240</v>
      </c>
      <c r="F470" s="276">
        <f>'приложение 6'!Q220</f>
        <v>1348.7</v>
      </c>
      <c r="G470" s="276">
        <f>'приложение 6'!R220</f>
        <v>0</v>
      </c>
      <c r="H470" s="276">
        <f>'приложение 6'!S220</f>
        <v>0</v>
      </c>
    </row>
    <row r="471" spans="1:8" ht="99" customHeight="1">
      <c r="A471" s="112" t="s">
        <v>24</v>
      </c>
      <c r="B471" s="274" t="s">
        <v>696</v>
      </c>
      <c r="C471" s="280"/>
      <c r="D471" s="280"/>
      <c r="E471" s="246"/>
      <c r="F471" s="276">
        <f>F472+F473</f>
        <v>1429.5</v>
      </c>
      <c r="G471" s="276">
        <f>G473</f>
        <v>0</v>
      </c>
      <c r="H471" s="276">
        <f>H473</f>
        <v>0</v>
      </c>
    </row>
    <row r="472" spans="1:8" ht="30.75" customHeight="1">
      <c r="A472" s="17" t="s">
        <v>444</v>
      </c>
      <c r="B472" s="274" t="s">
        <v>696</v>
      </c>
      <c r="C472" s="275" t="s">
        <v>452</v>
      </c>
      <c r="D472" s="275" t="s">
        <v>699</v>
      </c>
      <c r="E472" s="246">
        <v>240</v>
      </c>
      <c r="F472" s="276">
        <f>'приложение 6'!Q242</f>
        <v>11.2</v>
      </c>
      <c r="G472" s="276">
        <v>0</v>
      </c>
      <c r="H472" s="276">
        <v>0</v>
      </c>
    </row>
    <row r="473" spans="1:8" ht="20.25" customHeight="1">
      <c r="A473" s="112" t="s">
        <v>393</v>
      </c>
      <c r="B473" s="274" t="s">
        <v>696</v>
      </c>
      <c r="C473" s="280" t="s">
        <v>690</v>
      </c>
      <c r="D473" s="280" t="s">
        <v>699</v>
      </c>
      <c r="E473" s="246">
        <v>540</v>
      </c>
      <c r="F473" s="276">
        <f>'приложение 6'!Q243</f>
        <v>1418.3</v>
      </c>
      <c r="G473" s="276">
        <f>'приложение 6'!R243</f>
        <v>0</v>
      </c>
      <c r="H473" s="276">
        <f>'приложение 6'!S243</f>
        <v>0</v>
      </c>
    </row>
    <row r="474" spans="1:8" ht="68.25" customHeight="1">
      <c r="A474" s="112" t="s">
        <v>26</v>
      </c>
      <c r="B474" s="274" t="s">
        <v>697</v>
      </c>
      <c r="C474" s="280" t="s">
        <v>389</v>
      </c>
      <c r="D474" s="280" t="s">
        <v>389</v>
      </c>
      <c r="E474" s="246"/>
      <c r="F474" s="276">
        <f>F475+F476</f>
        <v>2897.5</v>
      </c>
      <c r="G474" s="276">
        <f>G475+G476</f>
        <v>0</v>
      </c>
      <c r="H474" s="276">
        <f>H475+H476</f>
        <v>0</v>
      </c>
    </row>
    <row r="475" spans="1:8" ht="30.75" customHeight="1" hidden="1">
      <c r="A475" s="17" t="s">
        <v>444</v>
      </c>
      <c r="B475" s="274" t="s">
        <v>697</v>
      </c>
      <c r="C475" s="280" t="s">
        <v>690</v>
      </c>
      <c r="D475" s="280" t="s">
        <v>699</v>
      </c>
      <c r="E475" s="246">
        <v>240</v>
      </c>
      <c r="F475" s="276">
        <f>'приложение 6'!Q245</f>
        <v>0</v>
      </c>
      <c r="G475" s="276">
        <f>'приложение 6'!R245</f>
        <v>0</v>
      </c>
      <c r="H475" s="276">
        <f>'приложение 6'!S245</f>
        <v>0</v>
      </c>
    </row>
    <row r="476" spans="1:8" ht="15.75" customHeight="1">
      <c r="A476" s="112" t="s">
        <v>393</v>
      </c>
      <c r="B476" s="274" t="s">
        <v>697</v>
      </c>
      <c r="C476" s="280" t="s">
        <v>690</v>
      </c>
      <c r="D476" s="280" t="s">
        <v>699</v>
      </c>
      <c r="E476" s="246">
        <v>540</v>
      </c>
      <c r="F476" s="276">
        <f>'приложение 6'!Q246</f>
        <v>2897.5</v>
      </c>
      <c r="G476" s="276">
        <f>'приложение 6'!R246</f>
        <v>0</v>
      </c>
      <c r="H476" s="276">
        <f>'приложение 6'!S246</f>
        <v>0</v>
      </c>
    </row>
    <row r="477" spans="1:8" ht="30" customHeight="1">
      <c r="A477" s="4" t="s">
        <v>27</v>
      </c>
      <c r="B477" s="274" t="s">
        <v>698</v>
      </c>
      <c r="C477" s="280" t="s">
        <v>389</v>
      </c>
      <c r="D477" s="280" t="s">
        <v>389</v>
      </c>
      <c r="E477" s="246"/>
      <c r="F477" s="276">
        <f>F478</f>
        <v>363.9</v>
      </c>
      <c r="G477" s="276">
        <f>G478</f>
        <v>363.9</v>
      </c>
      <c r="H477" s="276">
        <f>H478</f>
        <v>363.9</v>
      </c>
    </row>
    <row r="478" spans="1:8" ht="42.75" customHeight="1">
      <c r="A478" s="113" t="s">
        <v>444</v>
      </c>
      <c r="B478" s="274" t="s">
        <v>698</v>
      </c>
      <c r="C478" s="280" t="s">
        <v>690</v>
      </c>
      <c r="D478" s="280" t="s">
        <v>699</v>
      </c>
      <c r="E478" s="246">
        <v>240</v>
      </c>
      <c r="F478" s="276">
        <f>'приложение 6'!Q248</f>
        <v>363.9</v>
      </c>
      <c r="G478" s="276">
        <f>'приложение 6'!R248</f>
        <v>363.9</v>
      </c>
      <c r="H478" s="276">
        <f>'приложение 6'!S248</f>
        <v>363.9</v>
      </c>
    </row>
    <row r="479" spans="1:8" s="345" customFormat="1" ht="51.75" customHeight="1">
      <c r="A479" s="295" t="s">
        <v>53</v>
      </c>
      <c r="B479" s="342" t="s">
        <v>679</v>
      </c>
      <c r="C479" s="343"/>
      <c r="D479" s="343"/>
      <c r="E479" s="342"/>
      <c r="F479" s="344">
        <f>F480+F484+F487+F490+F492+F494+F496+F499+F503+F505+F507+F482+F501</f>
        <v>8507.7</v>
      </c>
      <c r="G479" s="344">
        <f>G480+G484+G487+G490+G492+G494+G496+G499+G503+G505+G507+G482</f>
        <v>8523.8</v>
      </c>
      <c r="H479" s="344">
        <f>H480+H484+H487+H490+H492+H494+H496+H499+H503+H505+H507+H482</f>
        <v>8601.099999999999</v>
      </c>
    </row>
    <row r="480" spans="1:8" ht="69" customHeight="1">
      <c r="A480" s="10" t="s">
        <v>486</v>
      </c>
      <c r="B480" s="274" t="s">
        <v>680</v>
      </c>
      <c r="C480" s="280"/>
      <c r="D480" s="280"/>
      <c r="E480" s="246"/>
      <c r="F480" s="276">
        <f>F481</f>
        <v>27.5</v>
      </c>
      <c r="G480" s="276">
        <f>G481</f>
        <v>3.3</v>
      </c>
      <c r="H480" s="276">
        <f>H481</f>
        <v>2.9</v>
      </c>
    </row>
    <row r="481" spans="1:8" ht="35.25" customHeight="1">
      <c r="A481" s="10" t="s">
        <v>444</v>
      </c>
      <c r="B481" s="274" t="s">
        <v>680</v>
      </c>
      <c r="C481" s="275" t="s">
        <v>452</v>
      </c>
      <c r="D481" s="275" t="s">
        <v>681</v>
      </c>
      <c r="E481" s="246">
        <v>240</v>
      </c>
      <c r="F481" s="276">
        <f>'приложение 6'!Q45</f>
        <v>27.5</v>
      </c>
      <c r="G481" s="276">
        <f>'приложение 6'!R45</f>
        <v>3.3</v>
      </c>
      <c r="H481" s="276">
        <f>'приложение 6'!S45</f>
        <v>2.9</v>
      </c>
    </row>
    <row r="482" spans="1:8" ht="111.75" customHeight="1" hidden="1">
      <c r="A482" s="10" t="s">
        <v>776</v>
      </c>
      <c r="B482" s="274" t="s">
        <v>777</v>
      </c>
      <c r="C482" s="275"/>
      <c r="D482" s="275"/>
      <c r="E482" s="246"/>
      <c r="F482" s="276">
        <f>F483</f>
        <v>0</v>
      </c>
      <c r="G482" s="276">
        <f>G483</f>
        <v>0</v>
      </c>
      <c r="H482" s="276">
        <f>H483</f>
        <v>0</v>
      </c>
    </row>
    <row r="483" spans="1:8" ht="35.25" customHeight="1" hidden="1">
      <c r="A483" s="2" t="s">
        <v>444</v>
      </c>
      <c r="B483" s="274" t="s">
        <v>777</v>
      </c>
      <c r="C483" s="275" t="s">
        <v>452</v>
      </c>
      <c r="D483" s="275" t="s">
        <v>141</v>
      </c>
      <c r="E483" s="246">
        <v>240</v>
      </c>
      <c r="F483" s="276">
        <f>'приложение 6'!Q73</f>
        <v>0</v>
      </c>
      <c r="G483" s="276">
        <f>'приложение 6'!R73</f>
        <v>0</v>
      </c>
      <c r="H483" s="276">
        <f>'приложение 6'!S73</f>
        <v>0</v>
      </c>
    </row>
    <row r="484" spans="1:8" ht="110.25">
      <c r="A484" s="32" t="s">
        <v>406</v>
      </c>
      <c r="B484" s="274" t="s">
        <v>685</v>
      </c>
      <c r="C484" s="280"/>
      <c r="D484" s="280"/>
      <c r="E484" s="246"/>
      <c r="F484" s="276">
        <f>F485+F486</f>
        <v>397.20000000000005</v>
      </c>
      <c r="G484" s="276">
        <f>G485+G486</f>
        <v>399.5</v>
      </c>
      <c r="H484" s="276">
        <f>H485+H486</f>
        <v>401.8</v>
      </c>
    </row>
    <row r="485" spans="1:8" ht="31.5">
      <c r="A485" s="32" t="s">
        <v>315</v>
      </c>
      <c r="B485" s="274" t="s">
        <v>685</v>
      </c>
      <c r="C485" s="280" t="s">
        <v>452</v>
      </c>
      <c r="D485" s="280" t="s">
        <v>141</v>
      </c>
      <c r="E485" s="246">
        <v>120</v>
      </c>
      <c r="F485" s="276">
        <f>'приложение 6'!Q75</f>
        <v>290.8</v>
      </c>
      <c r="G485" s="276">
        <f>'приложение 6'!R75</f>
        <v>290.8</v>
      </c>
      <c r="H485" s="276">
        <f>'приложение 6'!S75</f>
        <v>290.8</v>
      </c>
    </row>
    <row r="486" spans="1:8" ht="34.5" customHeight="1">
      <c r="A486" s="32" t="s">
        <v>444</v>
      </c>
      <c r="B486" s="274" t="s">
        <v>685</v>
      </c>
      <c r="C486" s="280" t="s">
        <v>452</v>
      </c>
      <c r="D486" s="280" t="s">
        <v>141</v>
      </c>
      <c r="E486" s="246">
        <v>240</v>
      </c>
      <c r="F486" s="276">
        <f>'приложение 6'!Q76</f>
        <v>106.4</v>
      </c>
      <c r="G486" s="276">
        <f>'приложение 6'!R76</f>
        <v>108.7</v>
      </c>
      <c r="H486" s="276">
        <f>'приложение 6'!S76</f>
        <v>111</v>
      </c>
    </row>
    <row r="487" spans="1:8" ht="31.5">
      <c r="A487" s="2" t="s">
        <v>517</v>
      </c>
      <c r="B487" s="274" t="s">
        <v>686</v>
      </c>
      <c r="C487" s="280" t="s">
        <v>389</v>
      </c>
      <c r="D487" s="280" t="s">
        <v>389</v>
      </c>
      <c r="E487" s="246"/>
      <c r="F487" s="276">
        <f>F488+F489</f>
        <v>892.1</v>
      </c>
      <c r="G487" s="276">
        <f>G488+G489</f>
        <v>892.1</v>
      </c>
      <c r="H487" s="276">
        <f>H488+H489</f>
        <v>892.1</v>
      </c>
    </row>
    <row r="488" spans="1:8" ht="31.5">
      <c r="A488" s="32" t="s">
        <v>315</v>
      </c>
      <c r="B488" s="274" t="s">
        <v>686</v>
      </c>
      <c r="C488" s="280" t="s">
        <v>452</v>
      </c>
      <c r="D488" s="280" t="s">
        <v>141</v>
      </c>
      <c r="E488" s="246">
        <v>120</v>
      </c>
      <c r="F488" s="276">
        <f>'приложение 6'!Q78</f>
        <v>527.1</v>
      </c>
      <c r="G488" s="276">
        <f>'приложение 6'!R78</f>
        <v>527.1</v>
      </c>
      <c r="H488" s="276">
        <f>'приложение 6'!S78</f>
        <v>527.1</v>
      </c>
    </row>
    <row r="489" spans="1:8" ht="41.25" customHeight="1">
      <c r="A489" s="4" t="s">
        <v>444</v>
      </c>
      <c r="B489" s="274" t="s">
        <v>686</v>
      </c>
      <c r="C489" s="280" t="s">
        <v>452</v>
      </c>
      <c r="D489" s="280" t="s">
        <v>141</v>
      </c>
      <c r="E489" s="246">
        <v>240</v>
      </c>
      <c r="F489" s="276">
        <f>'приложение 6'!Q79</f>
        <v>365</v>
      </c>
      <c r="G489" s="276">
        <f>'приложение 6'!R79</f>
        <v>365</v>
      </c>
      <c r="H489" s="276">
        <f>'приложение 6'!S79</f>
        <v>365</v>
      </c>
    </row>
    <row r="490" spans="1:8" ht="15.75">
      <c r="A490" s="2" t="s">
        <v>42</v>
      </c>
      <c r="B490" s="274" t="s">
        <v>782</v>
      </c>
      <c r="C490" s="280" t="s">
        <v>389</v>
      </c>
      <c r="D490" s="280" t="s">
        <v>389</v>
      </c>
      <c r="E490" s="246"/>
      <c r="F490" s="276">
        <f>F491</f>
        <v>333</v>
      </c>
      <c r="G490" s="276">
        <f>G491</f>
        <v>371</v>
      </c>
      <c r="H490" s="276">
        <f>H491</f>
        <v>446.59999999999997</v>
      </c>
    </row>
    <row r="491" spans="1:8" ht="42.75" customHeight="1">
      <c r="A491" s="4" t="s">
        <v>444</v>
      </c>
      <c r="B491" s="274" t="s">
        <v>781</v>
      </c>
      <c r="C491" s="280" t="s">
        <v>452</v>
      </c>
      <c r="D491" s="280" t="s">
        <v>141</v>
      </c>
      <c r="E491" s="246">
        <v>240</v>
      </c>
      <c r="F491" s="276">
        <f>'приложение 6'!Q81</f>
        <v>333</v>
      </c>
      <c r="G491" s="276">
        <f>'приложение 6'!R81</f>
        <v>371</v>
      </c>
      <c r="H491" s="276">
        <f>'приложение 6'!S81</f>
        <v>446.59999999999997</v>
      </c>
    </row>
    <row r="492" spans="1:8" ht="47.25">
      <c r="A492" s="29" t="s">
        <v>763</v>
      </c>
      <c r="B492" s="274" t="s">
        <v>693</v>
      </c>
      <c r="C492" s="280"/>
      <c r="D492" s="280"/>
      <c r="E492" s="246"/>
      <c r="F492" s="276">
        <f>F493</f>
        <v>3554</v>
      </c>
      <c r="G492" s="276">
        <f>G493</f>
        <v>3554</v>
      </c>
      <c r="H492" s="276">
        <f>H493</f>
        <v>3554</v>
      </c>
    </row>
    <row r="493" spans="1:8" ht="47.25">
      <c r="A493" s="29" t="s">
        <v>444</v>
      </c>
      <c r="B493" s="274" t="s">
        <v>693</v>
      </c>
      <c r="C493" s="280" t="s">
        <v>452</v>
      </c>
      <c r="D493" s="280" t="s">
        <v>694</v>
      </c>
      <c r="E493" s="246">
        <v>240</v>
      </c>
      <c r="F493" s="276">
        <f>'приложение 6'!Q133</f>
        <v>3554</v>
      </c>
      <c r="G493" s="276">
        <f>'приложение 6'!R133</f>
        <v>3554</v>
      </c>
      <c r="H493" s="276">
        <f>'приложение 6'!S133</f>
        <v>3554</v>
      </c>
    </row>
    <row r="494" spans="1:8" ht="94.5">
      <c r="A494" s="4" t="s">
        <v>490</v>
      </c>
      <c r="B494" s="274" t="s">
        <v>700</v>
      </c>
      <c r="C494" s="280"/>
      <c r="D494" s="280"/>
      <c r="E494" s="246"/>
      <c r="F494" s="276">
        <f>F495</f>
        <v>10.4</v>
      </c>
      <c r="G494" s="276">
        <f>G495</f>
        <v>10.4</v>
      </c>
      <c r="H494" s="276">
        <f>H495</f>
        <v>10.4</v>
      </c>
    </row>
    <row r="495" spans="1:8" ht="47.25">
      <c r="A495" s="4" t="s">
        <v>444</v>
      </c>
      <c r="B495" s="274" t="s">
        <v>700</v>
      </c>
      <c r="C495" s="280" t="s">
        <v>452</v>
      </c>
      <c r="D495" s="280" t="s">
        <v>701</v>
      </c>
      <c r="E495" s="246">
        <v>240</v>
      </c>
      <c r="F495" s="276">
        <f>'приложение 6'!Q254</f>
        <v>10.4</v>
      </c>
      <c r="G495" s="276">
        <f>'приложение 6'!R254</f>
        <v>10.4</v>
      </c>
      <c r="H495" s="276">
        <f>'приложение 6'!S254</f>
        <v>10.4</v>
      </c>
    </row>
    <row r="496" spans="1:8" ht="31.5">
      <c r="A496" s="164" t="s">
        <v>517</v>
      </c>
      <c r="B496" s="274" t="s">
        <v>686</v>
      </c>
      <c r="C496" s="280"/>
      <c r="D496" s="280"/>
      <c r="E496" s="246"/>
      <c r="F496" s="276">
        <f>F497+F498</f>
        <v>60</v>
      </c>
      <c r="G496" s="276">
        <f>G497+G498</f>
        <v>60</v>
      </c>
      <c r="H496" s="276">
        <f>H497+H498</f>
        <v>59.8</v>
      </c>
    </row>
    <row r="497" spans="1:8" ht="31.5">
      <c r="A497" s="2" t="s">
        <v>315</v>
      </c>
      <c r="B497" s="274" t="s">
        <v>686</v>
      </c>
      <c r="C497" s="280" t="s">
        <v>452</v>
      </c>
      <c r="D497" s="280" t="s">
        <v>153</v>
      </c>
      <c r="E497" s="246">
        <v>120</v>
      </c>
      <c r="F497" s="276">
        <f>'приложение 6'!Q269</f>
        <v>60</v>
      </c>
      <c r="G497" s="276">
        <f>'приложение 6'!R269</f>
        <v>60</v>
      </c>
      <c r="H497" s="276">
        <f>'приложение 6'!S269</f>
        <v>59.8</v>
      </c>
    </row>
    <row r="498" spans="1:8" ht="47.25" hidden="1">
      <c r="A498" s="4" t="s">
        <v>444</v>
      </c>
      <c r="B498" s="274" t="s">
        <v>686</v>
      </c>
      <c r="C498" s="280" t="s">
        <v>452</v>
      </c>
      <c r="D498" s="280" t="s">
        <v>153</v>
      </c>
      <c r="E498" s="246">
        <v>240</v>
      </c>
      <c r="F498" s="276">
        <f>'приложение 6'!Q270</f>
        <v>0</v>
      </c>
      <c r="G498" s="276">
        <f>'приложение 6'!R270</f>
        <v>0</v>
      </c>
      <c r="H498" s="276">
        <f>'приложение 6'!S270</f>
        <v>0</v>
      </c>
    </row>
    <row r="499" spans="1:8" ht="94.5">
      <c r="A499" s="32" t="s">
        <v>443</v>
      </c>
      <c r="B499" s="274" t="s">
        <v>702</v>
      </c>
      <c r="C499" s="280"/>
      <c r="D499" s="280"/>
      <c r="E499" s="246"/>
      <c r="F499" s="276">
        <f>F500</f>
        <v>198.5</v>
      </c>
      <c r="G499" s="276">
        <f>G500</f>
        <v>198.5</v>
      </c>
      <c r="H499" s="276">
        <f>H500</f>
        <v>198.5</v>
      </c>
    </row>
    <row r="500" spans="1:8" ht="47.25">
      <c r="A500" s="32" t="s">
        <v>444</v>
      </c>
      <c r="B500" s="274" t="s">
        <v>702</v>
      </c>
      <c r="C500" s="280" t="s">
        <v>452</v>
      </c>
      <c r="D500" s="280" t="s">
        <v>703</v>
      </c>
      <c r="E500" s="246">
        <v>240</v>
      </c>
      <c r="F500" s="276">
        <f>'приложение 6'!Q349</f>
        <v>198.5</v>
      </c>
      <c r="G500" s="276">
        <f>'приложение 6'!R349</f>
        <v>198.5</v>
      </c>
      <c r="H500" s="276">
        <f>'приложение 6'!S349</f>
        <v>198.5</v>
      </c>
    </row>
    <row r="501" spans="1:8" ht="65.25" customHeight="1" hidden="1">
      <c r="A501" s="32" t="s">
        <v>815</v>
      </c>
      <c r="B501" s="274" t="s">
        <v>816</v>
      </c>
      <c r="C501" s="280"/>
      <c r="D501" s="280"/>
      <c r="E501" s="246"/>
      <c r="F501" s="276">
        <f>F502</f>
        <v>0</v>
      </c>
      <c r="G501" s="276">
        <f>G502</f>
        <v>0</v>
      </c>
      <c r="H501" s="276">
        <f>H502</f>
        <v>0</v>
      </c>
    </row>
    <row r="502" spans="1:8" ht="32.25" customHeight="1" hidden="1">
      <c r="A502" s="10" t="s">
        <v>449</v>
      </c>
      <c r="B502" s="274" t="s">
        <v>816</v>
      </c>
      <c r="C502" s="275" t="s">
        <v>452</v>
      </c>
      <c r="D502" s="275" t="s">
        <v>143</v>
      </c>
      <c r="E502" s="246">
        <v>320</v>
      </c>
      <c r="F502" s="276">
        <f>'приложение 6'!Q364</f>
        <v>0</v>
      </c>
      <c r="G502" s="276">
        <f>'приложение 6'!R364</f>
        <v>0</v>
      </c>
      <c r="H502" s="276">
        <f>'приложение 6'!S364</f>
        <v>0</v>
      </c>
    </row>
    <row r="503" spans="1:8" ht="78.75" hidden="1">
      <c r="A503" s="10" t="s">
        <v>321</v>
      </c>
      <c r="B503" s="274" t="s">
        <v>707</v>
      </c>
      <c r="C503" s="280"/>
      <c r="D503" s="280"/>
      <c r="E503" s="246"/>
      <c r="F503" s="276">
        <f>F504</f>
        <v>0</v>
      </c>
      <c r="G503" s="276">
        <f>G504</f>
        <v>0</v>
      </c>
      <c r="H503" s="276">
        <f>H504</f>
        <v>0</v>
      </c>
    </row>
    <row r="504" spans="1:8" ht="31.5" hidden="1">
      <c r="A504" s="10" t="s">
        <v>449</v>
      </c>
      <c r="B504" s="274" t="s">
        <v>707</v>
      </c>
      <c r="C504" s="280" t="s">
        <v>452</v>
      </c>
      <c r="D504" s="280" t="s">
        <v>143</v>
      </c>
      <c r="E504" s="246">
        <v>320</v>
      </c>
      <c r="F504" s="276">
        <f>'приложение 6'!Q366</f>
        <v>0</v>
      </c>
      <c r="G504" s="276">
        <f>'приложение 6'!R366</f>
        <v>0</v>
      </c>
      <c r="H504" s="276">
        <f>'приложение 6'!S366</f>
        <v>0</v>
      </c>
    </row>
    <row r="505" spans="1:8" ht="78.75">
      <c r="A505" s="10" t="s">
        <v>50</v>
      </c>
      <c r="B505" s="274" t="s">
        <v>708</v>
      </c>
      <c r="C505" s="280"/>
      <c r="D505" s="280"/>
      <c r="E505" s="246"/>
      <c r="F505" s="276">
        <f>F506</f>
        <v>1600</v>
      </c>
      <c r="G505" s="276">
        <f>G506</f>
        <v>1600</v>
      </c>
      <c r="H505" s="276">
        <f>H506</f>
        <v>1600</v>
      </c>
    </row>
    <row r="506" spans="1:8" ht="31.5">
      <c r="A506" s="10" t="s">
        <v>449</v>
      </c>
      <c r="B506" s="274" t="s">
        <v>708</v>
      </c>
      <c r="C506" s="280" t="s">
        <v>452</v>
      </c>
      <c r="D506" s="280" t="s">
        <v>143</v>
      </c>
      <c r="E506" s="246">
        <v>320</v>
      </c>
      <c r="F506" s="276">
        <f>'приложение 6'!Q368</f>
        <v>1600</v>
      </c>
      <c r="G506" s="276">
        <f>'приложение 6'!R368</f>
        <v>1600</v>
      </c>
      <c r="H506" s="276">
        <f>'приложение 6'!S368</f>
        <v>1600</v>
      </c>
    </row>
    <row r="507" spans="1:8" ht="31.5">
      <c r="A507" s="10" t="s">
        <v>517</v>
      </c>
      <c r="B507" s="274" t="s">
        <v>686</v>
      </c>
      <c r="C507" s="280"/>
      <c r="D507" s="280"/>
      <c r="E507" s="246"/>
      <c r="F507" s="276">
        <f>F508+F509</f>
        <v>1435</v>
      </c>
      <c r="G507" s="276">
        <f>G508+G509</f>
        <v>1435</v>
      </c>
      <c r="H507" s="276">
        <f>H508+H509</f>
        <v>1435</v>
      </c>
    </row>
    <row r="508" spans="1:8" ht="31.5">
      <c r="A508" s="10" t="s">
        <v>315</v>
      </c>
      <c r="B508" s="274" t="s">
        <v>686</v>
      </c>
      <c r="C508" s="280" t="s">
        <v>452</v>
      </c>
      <c r="D508" s="280" t="s">
        <v>710</v>
      </c>
      <c r="E508" s="246">
        <v>120</v>
      </c>
      <c r="F508" s="276">
        <f>'приложение 6'!Q378</f>
        <v>1395</v>
      </c>
      <c r="G508" s="276">
        <f>'приложение 6'!R378</f>
        <v>1395</v>
      </c>
      <c r="H508" s="276">
        <f>'приложение 6'!S378</f>
        <v>1395</v>
      </c>
    </row>
    <row r="509" spans="1:8" ht="47.25">
      <c r="A509" s="187" t="s">
        <v>444</v>
      </c>
      <c r="B509" s="274" t="s">
        <v>686</v>
      </c>
      <c r="C509" s="280" t="s">
        <v>452</v>
      </c>
      <c r="D509" s="280" t="s">
        <v>710</v>
      </c>
      <c r="E509" s="246">
        <v>240</v>
      </c>
      <c r="F509" s="276">
        <f>'приложение 6'!Q379</f>
        <v>40</v>
      </c>
      <c r="G509" s="276">
        <f>'приложение 6'!R379</f>
        <v>40</v>
      </c>
      <c r="H509" s="276">
        <f>'приложение 6'!S379</f>
        <v>40</v>
      </c>
    </row>
    <row r="510" spans="1:8" s="345" customFormat="1" ht="47.25">
      <c r="A510" s="296" t="s">
        <v>55</v>
      </c>
      <c r="B510" s="342" t="s">
        <v>687</v>
      </c>
      <c r="C510" s="343"/>
      <c r="D510" s="343"/>
      <c r="E510" s="342"/>
      <c r="F510" s="344">
        <f>F511+F517+F520</f>
        <v>37711.299999999996</v>
      </c>
      <c r="G510" s="344">
        <f>G511+G517+G520</f>
        <v>34804.1</v>
      </c>
      <c r="H510" s="344">
        <f>H511+H517+H520</f>
        <v>25572.000000000004</v>
      </c>
    </row>
    <row r="511" spans="1:8" ht="31.5">
      <c r="A511" s="10" t="s">
        <v>100</v>
      </c>
      <c r="B511" s="274" t="s">
        <v>688</v>
      </c>
      <c r="C511" s="280"/>
      <c r="D511" s="280"/>
      <c r="E511" s="246"/>
      <c r="F511" s="276">
        <f>F512+F513+F514+F515+F516</f>
        <v>23938.399999999998</v>
      </c>
      <c r="G511" s="276">
        <f>G512+G513+G514+G515+G516</f>
        <v>19264</v>
      </c>
      <c r="H511" s="276">
        <f>H512+H513+H514+H515+H516</f>
        <v>10031.900000000001</v>
      </c>
    </row>
    <row r="512" spans="1:8" ht="15.75">
      <c r="A512" s="10" t="s">
        <v>446</v>
      </c>
      <c r="B512" s="274" t="s">
        <v>688</v>
      </c>
      <c r="C512" s="280" t="s">
        <v>452</v>
      </c>
      <c r="D512" s="280" t="s">
        <v>141</v>
      </c>
      <c r="E512" s="246">
        <v>610</v>
      </c>
      <c r="F512" s="276">
        <f>'приложение 6'!Q84</f>
        <v>292.6</v>
      </c>
      <c r="G512" s="276">
        <f>'приложение 6'!R84</f>
        <v>292.6</v>
      </c>
      <c r="H512" s="276">
        <f>'приложение 6'!S84</f>
        <v>292.6</v>
      </c>
    </row>
    <row r="513" spans="1:8" ht="15.75">
      <c r="A513" s="10" t="s">
        <v>479</v>
      </c>
      <c r="B513" s="274" t="s">
        <v>688</v>
      </c>
      <c r="C513" s="280" t="s">
        <v>452</v>
      </c>
      <c r="D513" s="280" t="s">
        <v>141</v>
      </c>
      <c r="E513" s="246">
        <v>620</v>
      </c>
      <c r="F513" s="276">
        <f>'приложение 6'!Q85</f>
        <v>21808.6</v>
      </c>
      <c r="G513" s="276">
        <f>'приложение 6'!R85</f>
        <v>17134.2</v>
      </c>
      <c r="H513" s="276">
        <f>'приложение 6'!S85</f>
        <v>7902.1</v>
      </c>
    </row>
    <row r="514" spans="1:8" ht="21" customHeight="1">
      <c r="A514" s="10" t="s">
        <v>447</v>
      </c>
      <c r="B514" s="274" t="s">
        <v>688</v>
      </c>
      <c r="C514" s="280" t="s">
        <v>452</v>
      </c>
      <c r="D514" s="280" t="s">
        <v>692</v>
      </c>
      <c r="E514" s="246">
        <v>110</v>
      </c>
      <c r="F514" s="276">
        <f>'приложение 6'!Q98</f>
        <v>1663.9</v>
      </c>
      <c r="G514" s="276">
        <f>'приложение 6'!R98</f>
        <v>1663.9</v>
      </c>
      <c r="H514" s="276">
        <f>'приложение 6'!S98</f>
        <v>1663.9</v>
      </c>
    </row>
    <row r="515" spans="1:8" ht="47.25">
      <c r="A515" s="4" t="s">
        <v>444</v>
      </c>
      <c r="B515" s="274" t="s">
        <v>688</v>
      </c>
      <c r="C515" s="280" t="s">
        <v>452</v>
      </c>
      <c r="D515" s="280" t="s">
        <v>692</v>
      </c>
      <c r="E515" s="246">
        <v>240</v>
      </c>
      <c r="F515" s="276">
        <f>'приложение 6'!Q99</f>
        <v>173.1</v>
      </c>
      <c r="G515" s="276">
        <f>'приложение 6'!R99</f>
        <v>173.1</v>
      </c>
      <c r="H515" s="276">
        <f>'приложение 6'!S99</f>
        <v>173.1</v>
      </c>
    </row>
    <row r="516" spans="1:8" ht="15.75">
      <c r="A516" s="104" t="s">
        <v>445</v>
      </c>
      <c r="B516" s="274" t="s">
        <v>688</v>
      </c>
      <c r="C516" s="280" t="s">
        <v>452</v>
      </c>
      <c r="D516" s="280" t="s">
        <v>692</v>
      </c>
      <c r="E516" s="246">
        <v>850</v>
      </c>
      <c r="F516" s="276">
        <f>'приложение 6'!Q100</f>
        <v>0.2</v>
      </c>
      <c r="G516" s="276">
        <f>'приложение 6'!R100</f>
        <v>0.2</v>
      </c>
      <c r="H516" s="276">
        <f>'приложение 6'!S100</f>
        <v>0.2</v>
      </c>
    </row>
    <row r="517" spans="1:8" ht="63">
      <c r="A517" s="10" t="s">
        <v>569</v>
      </c>
      <c r="B517" s="274" t="s">
        <v>689</v>
      </c>
      <c r="C517" s="280"/>
      <c r="D517" s="280"/>
      <c r="E517" s="246"/>
      <c r="F517" s="276">
        <f>F518+F519</f>
        <v>8805.199999999999</v>
      </c>
      <c r="G517" s="276">
        <f>G518+G519</f>
        <v>10572.4</v>
      </c>
      <c r="H517" s="276">
        <f>H518+H519</f>
        <v>10572.4</v>
      </c>
    </row>
    <row r="518" spans="1:8" ht="15.75">
      <c r="A518" s="10" t="s">
        <v>479</v>
      </c>
      <c r="B518" s="274" t="s">
        <v>689</v>
      </c>
      <c r="C518" s="280" t="s">
        <v>690</v>
      </c>
      <c r="D518" s="280" t="s">
        <v>141</v>
      </c>
      <c r="E518" s="246">
        <v>620</v>
      </c>
      <c r="F518" s="276">
        <f>'приложение 6'!Q87</f>
        <v>8287.3</v>
      </c>
      <c r="G518" s="276">
        <f>'приложение 6'!R87</f>
        <v>10054.5</v>
      </c>
      <c r="H518" s="276">
        <f>'приложение 6'!S87</f>
        <v>10054.5</v>
      </c>
    </row>
    <row r="519" spans="1:8" ht="16.5" customHeight="1">
      <c r="A519" s="10" t="s">
        <v>447</v>
      </c>
      <c r="B519" s="274" t="s">
        <v>689</v>
      </c>
      <c r="C519" s="280" t="s">
        <v>452</v>
      </c>
      <c r="D519" s="280" t="s">
        <v>692</v>
      </c>
      <c r="E519" s="246">
        <v>110</v>
      </c>
      <c r="F519" s="276">
        <f>'приложение 6'!Q102</f>
        <v>517.9</v>
      </c>
      <c r="G519" s="276">
        <f>'приложение 6'!R102</f>
        <v>517.9</v>
      </c>
      <c r="H519" s="276">
        <f>'приложение 6'!S102</f>
        <v>517.9</v>
      </c>
    </row>
    <row r="520" spans="1:8" ht="126">
      <c r="A520" s="10" t="s">
        <v>102</v>
      </c>
      <c r="B520" s="274" t="s">
        <v>691</v>
      </c>
      <c r="C520" s="280"/>
      <c r="D520" s="280"/>
      <c r="E520" s="246"/>
      <c r="F520" s="276">
        <f>F521</f>
        <v>4967.7</v>
      </c>
      <c r="G520" s="276">
        <f>G521</f>
        <v>4967.7</v>
      </c>
      <c r="H520" s="276">
        <f>H521</f>
        <v>4967.7</v>
      </c>
    </row>
    <row r="521" spans="1:8" ht="15.75">
      <c r="A521" s="10" t="s">
        <v>446</v>
      </c>
      <c r="B521" s="274" t="s">
        <v>691</v>
      </c>
      <c r="C521" s="280" t="s">
        <v>452</v>
      </c>
      <c r="D521" s="280" t="s">
        <v>141</v>
      </c>
      <c r="E521" s="246">
        <v>610</v>
      </c>
      <c r="F521" s="276">
        <f>'приложение 6'!Q89</f>
        <v>4967.7</v>
      </c>
      <c r="G521" s="276">
        <f>'приложение 6'!R89</f>
        <v>4967.7</v>
      </c>
      <c r="H521" s="276">
        <f>'приложение 6'!S89</f>
        <v>4967.7</v>
      </c>
    </row>
    <row r="522" spans="1:8" s="345" customFormat="1" ht="63">
      <c r="A522" s="295" t="s">
        <v>54</v>
      </c>
      <c r="B522" s="342" t="s">
        <v>704</v>
      </c>
      <c r="C522" s="343"/>
      <c r="D522" s="343"/>
      <c r="E522" s="342"/>
      <c r="F522" s="344">
        <f>F523+F525+F529+F531+F527</f>
        <v>2570</v>
      </c>
      <c r="G522" s="344">
        <f>G523+G525+G529+G531+G527</f>
        <v>2570</v>
      </c>
      <c r="H522" s="344">
        <f>H523+H525+H529+H531+H527</f>
        <v>2570</v>
      </c>
    </row>
    <row r="523" spans="1:8" ht="21.75" customHeight="1">
      <c r="A523" s="10" t="s">
        <v>65</v>
      </c>
      <c r="B523" s="274" t="s">
        <v>705</v>
      </c>
      <c r="C523" s="280"/>
      <c r="D523" s="280"/>
      <c r="E523" s="246"/>
      <c r="F523" s="276">
        <f>F524</f>
        <v>2160</v>
      </c>
      <c r="G523" s="276">
        <f>G524</f>
        <v>2160</v>
      </c>
      <c r="H523" s="276">
        <f>H524</f>
        <v>2160</v>
      </c>
    </row>
    <row r="524" spans="1:8" ht="15.75" customHeight="1">
      <c r="A524" s="10" t="s">
        <v>449</v>
      </c>
      <c r="B524" s="274" t="s">
        <v>705</v>
      </c>
      <c r="C524" s="275" t="s">
        <v>452</v>
      </c>
      <c r="D524" s="275" t="s">
        <v>706</v>
      </c>
      <c r="E524" s="246">
        <v>320</v>
      </c>
      <c r="F524" s="276">
        <f>'приложение 6'!Q355</f>
        <v>2160</v>
      </c>
      <c r="G524" s="276">
        <f>'приложение 6'!R355</f>
        <v>2160</v>
      </c>
      <c r="H524" s="276">
        <f>'приложение 6'!S355</f>
        <v>2160</v>
      </c>
    </row>
    <row r="525" spans="1:8" ht="15.75" customHeight="1">
      <c r="A525" s="4" t="s">
        <v>68</v>
      </c>
      <c r="B525" s="274" t="s">
        <v>709</v>
      </c>
      <c r="C525" s="275"/>
      <c r="D525" s="275"/>
      <c r="E525" s="246"/>
      <c r="F525" s="276">
        <f>F526</f>
        <v>360</v>
      </c>
      <c r="G525" s="276">
        <f>G526</f>
        <v>360</v>
      </c>
      <c r="H525" s="276">
        <f>H526</f>
        <v>360</v>
      </c>
    </row>
    <row r="526" spans="1:8" ht="31.5">
      <c r="A526" s="4" t="s">
        <v>448</v>
      </c>
      <c r="B526" s="274" t="s">
        <v>709</v>
      </c>
      <c r="C526" s="280" t="s">
        <v>452</v>
      </c>
      <c r="D526" s="280" t="s">
        <v>143</v>
      </c>
      <c r="E526" s="246">
        <v>310</v>
      </c>
      <c r="F526" s="276">
        <f>'приложение 6'!Q371</f>
        <v>360</v>
      </c>
      <c r="G526" s="276">
        <f>'приложение 6'!R371</f>
        <v>360</v>
      </c>
      <c r="H526" s="276">
        <f>'приложение 6'!S371</f>
        <v>360</v>
      </c>
    </row>
    <row r="527" spans="1:8" ht="15.75" hidden="1">
      <c r="A527" s="4" t="s">
        <v>871</v>
      </c>
      <c r="B527" s="274" t="s">
        <v>873</v>
      </c>
      <c r="C527" s="280"/>
      <c r="D527" s="280"/>
      <c r="E527" s="246"/>
      <c r="F527" s="276">
        <f>F528</f>
        <v>0</v>
      </c>
      <c r="G527" s="276">
        <f>G528</f>
        <v>0</v>
      </c>
      <c r="H527" s="276">
        <f>H528</f>
        <v>0</v>
      </c>
    </row>
    <row r="528" spans="1:8" ht="31.5" hidden="1">
      <c r="A528" s="4" t="s">
        <v>872</v>
      </c>
      <c r="B528" s="274" t="s">
        <v>873</v>
      </c>
      <c r="C528" s="275" t="s">
        <v>452</v>
      </c>
      <c r="D528" s="275" t="s">
        <v>143</v>
      </c>
      <c r="E528" s="246">
        <v>330</v>
      </c>
      <c r="F528" s="276">
        <f>'приложение 6'!Q373</f>
        <v>0</v>
      </c>
      <c r="G528" s="276">
        <f>'приложение 6'!R373</f>
        <v>0</v>
      </c>
      <c r="H528" s="276">
        <f>'приложение 6'!S373</f>
        <v>0</v>
      </c>
    </row>
    <row r="529" spans="1:8" ht="47.25" hidden="1">
      <c r="A529" s="397" t="s">
        <v>562</v>
      </c>
      <c r="B529" s="401" t="s">
        <v>711</v>
      </c>
      <c r="C529" s="402"/>
      <c r="D529" s="402"/>
      <c r="E529" s="403"/>
      <c r="F529" s="404">
        <f>F530</f>
        <v>0</v>
      </c>
      <c r="G529" s="404">
        <f>G530</f>
        <v>0</v>
      </c>
      <c r="H529" s="404">
        <f>H530</f>
        <v>0</v>
      </c>
    </row>
    <row r="530" spans="1:8" ht="47.25" hidden="1">
      <c r="A530" s="399" t="s">
        <v>306</v>
      </c>
      <c r="B530" s="401" t="s">
        <v>711</v>
      </c>
      <c r="C530" s="402" t="s">
        <v>452</v>
      </c>
      <c r="D530" s="402" t="s">
        <v>710</v>
      </c>
      <c r="E530" s="403">
        <v>630</v>
      </c>
      <c r="F530" s="404">
        <f>'приложение 6'!Q382</f>
        <v>0</v>
      </c>
      <c r="G530" s="404">
        <f>'приложение 6'!R382</f>
        <v>0</v>
      </c>
      <c r="H530" s="404">
        <f>'приложение 6'!S382</f>
        <v>0</v>
      </c>
    </row>
    <row r="531" spans="1:8" ht="31.5">
      <c r="A531" s="4" t="s">
        <v>596</v>
      </c>
      <c r="B531" s="274" t="s">
        <v>712</v>
      </c>
      <c r="C531" s="280"/>
      <c r="D531" s="280"/>
      <c r="E531" s="246"/>
      <c r="F531" s="276">
        <f>F532+F534+F533</f>
        <v>50</v>
      </c>
      <c r="G531" s="276">
        <f>G532</f>
        <v>50</v>
      </c>
      <c r="H531" s="276">
        <f>H532</f>
        <v>50</v>
      </c>
    </row>
    <row r="532" spans="1:8" ht="39" customHeight="1">
      <c r="A532" s="187" t="s">
        <v>444</v>
      </c>
      <c r="B532" s="274" t="s">
        <v>712</v>
      </c>
      <c r="C532" s="280" t="s">
        <v>452</v>
      </c>
      <c r="D532" s="280" t="s">
        <v>710</v>
      </c>
      <c r="E532" s="246">
        <v>240</v>
      </c>
      <c r="F532" s="276">
        <f>'приложение 6'!Q384</f>
        <v>35</v>
      </c>
      <c r="G532" s="276">
        <f>'приложение 6'!R384</f>
        <v>50</v>
      </c>
      <c r="H532" s="276">
        <f>'приложение 6'!S384</f>
        <v>50</v>
      </c>
    </row>
    <row r="533" spans="1:8" ht="28.5" customHeight="1" hidden="1">
      <c r="A533" s="10" t="s">
        <v>479</v>
      </c>
      <c r="B533" s="274" t="s">
        <v>712</v>
      </c>
      <c r="C533" s="275" t="s">
        <v>452</v>
      </c>
      <c r="D533" s="275" t="s">
        <v>141</v>
      </c>
      <c r="E533" s="246">
        <v>620</v>
      </c>
      <c r="F533" s="276">
        <f>'приложение 6'!Q92</f>
        <v>0</v>
      </c>
      <c r="G533" s="276">
        <f>'приложение 6'!R92</f>
        <v>0</v>
      </c>
      <c r="H533" s="276">
        <f>'приложение 6'!S92</f>
        <v>0</v>
      </c>
    </row>
    <row r="534" spans="1:8" ht="30" customHeight="1">
      <c r="A534" s="10" t="s">
        <v>446</v>
      </c>
      <c r="B534" s="274" t="s">
        <v>712</v>
      </c>
      <c r="C534" s="275" t="s">
        <v>452</v>
      </c>
      <c r="D534" s="275" t="s">
        <v>231</v>
      </c>
      <c r="E534" s="246">
        <v>610</v>
      </c>
      <c r="F534" s="276">
        <f>'приложение 6'!Q343</f>
        <v>15</v>
      </c>
      <c r="G534" s="276">
        <f>'приложение 6'!R343</f>
        <v>0</v>
      </c>
      <c r="H534" s="276">
        <f>'приложение 6'!S343</f>
        <v>0</v>
      </c>
    </row>
    <row r="535" spans="1:8" s="338" customFormat="1" ht="63">
      <c r="A535" s="307" t="s">
        <v>619</v>
      </c>
      <c r="B535" s="320" t="s">
        <v>302</v>
      </c>
      <c r="C535" s="336"/>
      <c r="D535" s="336"/>
      <c r="E535" s="320"/>
      <c r="F535" s="337">
        <f>F536</f>
        <v>0</v>
      </c>
      <c r="G535" s="337">
        <f aca="true" t="shared" si="32" ref="G535:H537">G536</f>
        <v>296.6</v>
      </c>
      <c r="H535" s="337">
        <f t="shared" si="32"/>
        <v>324.8</v>
      </c>
    </row>
    <row r="536" spans="1:8" ht="63">
      <c r="A536" s="122" t="s">
        <v>673</v>
      </c>
      <c r="B536" s="274" t="s">
        <v>303</v>
      </c>
      <c r="C536" s="280"/>
      <c r="D536" s="280"/>
      <c r="E536" s="246"/>
      <c r="F536" s="276">
        <f>F537</f>
        <v>0</v>
      </c>
      <c r="G536" s="276">
        <f t="shared" si="32"/>
        <v>296.6</v>
      </c>
      <c r="H536" s="276">
        <f t="shared" si="32"/>
        <v>324.8</v>
      </c>
    </row>
    <row r="537" spans="1:8" ht="15.75">
      <c r="A537" s="17" t="s">
        <v>510</v>
      </c>
      <c r="B537" s="274" t="s">
        <v>304</v>
      </c>
      <c r="C537" s="280"/>
      <c r="D537" s="280"/>
      <c r="E537" s="246"/>
      <c r="F537" s="276">
        <f>F538</f>
        <v>0</v>
      </c>
      <c r="G537" s="276">
        <f t="shared" si="32"/>
        <v>296.6</v>
      </c>
      <c r="H537" s="276">
        <f t="shared" si="32"/>
        <v>324.8</v>
      </c>
    </row>
    <row r="538" spans="1:8" ht="21.75" customHeight="1">
      <c r="A538" s="17" t="s">
        <v>444</v>
      </c>
      <c r="B538" s="274" t="s">
        <v>304</v>
      </c>
      <c r="C538" s="280" t="s">
        <v>452</v>
      </c>
      <c r="D538" s="280" t="s">
        <v>215</v>
      </c>
      <c r="E538" s="246">
        <v>240</v>
      </c>
      <c r="F538" s="276">
        <f>'приложение 6'!Q233</f>
        <v>0</v>
      </c>
      <c r="G538" s="276">
        <f>'приложение 6'!R233</f>
        <v>296.6</v>
      </c>
      <c r="H538" s="276">
        <f>'приложение 6'!S233</f>
        <v>324.8</v>
      </c>
    </row>
    <row r="539" spans="1:8" ht="63">
      <c r="A539" s="405" t="s">
        <v>913</v>
      </c>
      <c r="B539" s="320" t="s">
        <v>914</v>
      </c>
      <c r="C539" s="336"/>
      <c r="D539" s="336"/>
      <c r="E539" s="320"/>
      <c r="F539" s="337">
        <f>F540</f>
        <v>45</v>
      </c>
      <c r="G539" s="337">
        <f aca="true" t="shared" si="33" ref="G539:H541">G540</f>
        <v>45</v>
      </c>
      <c r="H539" s="337">
        <f t="shared" si="33"/>
        <v>45</v>
      </c>
    </row>
    <row r="540" spans="1:8" ht="46.5" customHeight="1">
      <c r="A540" s="21" t="s">
        <v>912</v>
      </c>
      <c r="B540" s="274" t="s">
        <v>915</v>
      </c>
      <c r="C540" s="280"/>
      <c r="D540" s="280"/>
      <c r="E540" s="246"/>
      <c r="F540" s="276">
        <f>F541</f>
        <v>45</v>
      </c>
      <c r="G540" s="276">
        <f t="shared" si="33"/>
        <v>45</v>
      </c>
      <c r="H540" s="276">
        <f t="shared" si="33"/>
        <v>45</v>
      </c>
    </row>
    <row r="541" spans="1:8" ht="35.25" customHeight="1">
      <c r="A541" s="21" t="s">
        <v>911</v>
      </c>
      <c r="B541" s="274" t="s">
        <v>916</v>
      </c>
      <c r="C541" s="280"/>
      <c r="D541" s="280"/>
      <c r="E541" s="246"/>
      <c r="F541" s="276">
        <f>F542</f>
        <v>45</v>
      </c>
      <c r="G541" s="276">
        <f t="shared" si="33"/>
        <v>45</v>
      </c>
      <c r="H541" s="276">
        <f t="shared" si="33"/>
        <v>45</v>
      </c>
    </row>
    <row r="542" spans="1:8" ht="44.25" customHeight="1">
      <c r="A542" s="4" t="s">
        <v>306</v>
      </c>
      <c r="B542" s="274" t="s">
        <v>917</v>
      </c>
      <c r="C542" s="275" t="s">
        <v>452</v>
      </c>
      <c r="D542" s="275" t="s">
        <v>710</v>
      </c>
      <c r="E542" s="246">
        <v>630</v>
      </c>
      <c r="F542" s="276">
        <f>'приложение 6'!Q388</f>
        <v>45</v>
      </c>
      <c r="G542" s="276">
        <f>'приложение 6'!R388</f>
        <v>45</v>
      </c>
      <c r="H542" s="276">
        <f>'приложение 6'!S388</f>
        <v>45</v>
      </c>
    </row>
    <row r="543" spans="1:8" s="338" customFormat="1" ht="14.25">
      <c r="A543" s="457" t="s">
        <v>227</v>
      </c>
      <c r="B543" s="458"/>
      <c r="C543" s="458"/>
      <c r="D543" s="458"/>
      <c r="E543" s="459"/>
      <c r="F543" s="346">
        <f>F21+F33+F68+F82+F100+F190+F215+F228+F278+F315+F340+F358+F365+F375+F379+F403+F435+F535+F17+F539</f>
        <v>629548.9999999999</v>
      </c>
      <c r="G543" s="346">
        <f>G21+G33+G68+G82+G100+G190+G215+G228+G278+G315+G340+G358+G365+G375+G379+G403+G435+G535+G17+G539</f>
        <v>722063.2999999999</v>
      </c>
      <c r="H543" s="346">
        <f>H21+H33+H68+H82+H100+H190+H215+H228+H278+H315+H340+H358+H365+H375+H379+H403+H435+H535+H17+H539</f>
        <v>695732.2999999998</v>
      </c>
    </row>
    <row r="544" spans="6:8" ht="15">
      <c r="F544" s="348" t="s">
        <v>389</v>
      </c>
      <c r="H544" s="349" t="s">
        <v>310</v>
      </c>
    </row>
  </sheetData>
  <sheetProtection/>
  <mergeCells count="17">
    <mergeCell ref="A12:F12"/>
    <mergeCell ref="A543:E543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0" customWidth="1"/>
    <col min="2" max="2" width="15.00390625" style="240" customWidth="1"/>
    <col min="3" max="3" width="6.8515625" style="244" customWidth="1"/>
    <col min="4" max="4" width="5.28125" style="244" customWidth="1"/>
    <col min="5" max="5" width="6.28125" style="240" customWidth="1"/>
    <col min="6" max="6" width="10.8515625" style="245" hidden="1" customWidth="1"/>
    <col min="7" max="7" width="10.7109375" style="245" customWidth="1"/>
    <col min="8" max="8" width="10.140625" style="245" customWidth="1"/>
    <col min="9" max="16384" width="9.140625" style="240" customWidth="1"/>
  </cols>
  <sheetData>
    <row r="1" spans="2:8" ht="18.75">
      <c r="B1" s="453" t="s">
        <v>528</v>
      </c>
      <c r="C1" s="453"/>
      <c r="D1" s="453"/>
      <c r="E1" s="453"/>
      <c r="F1" s="453"/>
      <c r="G1" s="453"/>
      <c r="H1" s="453"/>
    </row>
    <row r="2" spans="2:8" ht="18.75">
      <c r="B2" s="463" t="s">
        <v>244</v>
      </c>
      <c r="C2" s="463"/>
      <c r="D2" s="463"/>
      <c r="E2" s="463"/>
      <c r="F2" s="463"/>
      <c r="G2" s="463"/>
      <c r="H2" s="463"/>
    </row>
    <row r="3" spans="2:8" ht="18.75">
      <c r="B3" s="463" t="s">
        <v>666</v>
      </c>
      <c r="C3" s="463"/>
      <c r="D3" s="463"/>
      <c r="E3" s="463"/>
      <c r="F3" s="463"/>
      <c r="G3" s="463"/>
      <c r="H3" s="463"/>
    </row>
    <row r="4" spans="1:9" ht="22.5" customHeight="1">
      <c r="A4" s="239"/>
      <c r="B4" s="454" t="s">
        <v>668</v>
      </c>
      <c r="C4" s="454"/>
      <c r="D4" s="454"/>
      <c r="E4" s="454"/>
      <c r="F4" s="260"/>
      <c r="G4" s="260"/>
      <c r="H4" s="260"/>
      <c r="I4" s="260"/>
    </row>
    <row r="5" spans="1:9" ht="22.5" customHeight="1">
      <c r="A5" s="239"/>
      <c r="B5" s="455" t="s">
        <v>244</v>
      </c>
      <c r="C5" s="455"/>
      <c r="D5" s="455"/>
      <c r="E5" s="455"/>
      <c r="F5" s="455"/>
      <c r="G5" s="455"/>
      <c r="H5" s="455"/>
      <c r="I5" s="455"/>
    </row>
    <row r="6" spans="1:9" ht="19.5" customHeight="1">
      <c r="A6" s="239"/>
      <c r="B6" s="454" t="s">
        <v>245</v>
      </c>
      <c r="C6" s="454"/>
      <c r="D6" s="454"/>
      <c r="E6" s="454"/>
      <c r="F6" s="454"/>
      <c r="G6" s="454"/>
      <c r="H6" s="454"/>
      <c r="I6" s="454"/>
    </row>
    <row r="7" spans="1:9" ht="19.5" customHeight="1">
      <c r="A7" s="239"/>
      <c r="B7" s="454" t="s">
        <v>537</v>
      </c>
      <c r="C7" s="454"/>
      <c r="D7" s="454"/>
      <c r="E7" s="454"/>
      <c r="F7" s="454"/>
      <c r="G7" s="454"/>
      <c r="H7" s="454"/>
      <c r="I7" s="454"/>
    </row>
    <row r="8" spans="1:9" ht="18.75">
      <c r="A8" s="239"/>
      <c r="B8" s="183" t="s">
        <v>667</v>
      </c>
      <c r="C8" s="183"/>
      <c r="D8" s="183"/>
      <c r="E8" s="183"/>
      <c r="F8" s="241"/>
      <c r="G8" s="241"/>
      <c r="H8" s="242"/>
      <c r="I8" s="185"/>
    </row>
    <row r="9" spans="1:9" ht="18.75">
      <c r="A9" s="239"/>
      <c r="B9" s="183"/>
      <c r="C9" s="183"/>
      <c r="D9" s="183"/>
      <c r="E9" s="183"/>
      <c r="F9" s="241"/>
      <c r="G9" s="241"/>
      <c r="H9" s="242"/>
      <c r="I9" s="185"/>
    </row>
    <row r="10" spans="1:9" ht="18.75">
      <c r="A10" s="470" t="s">
        <v>142</v>
      </c>
      <c r="B10" s="470"/>
      <c r="C10" s="470"/>
      <c r="D10" s="470"/>
      <c r="E10" s="470"/>
      <c r="F10" s="470"/>
      <c r="G10" s="470"/>
      <c r="H10" s="470"/>
      <c r="I10" s="232"/>
    </row>
    <row r="11" spans="1:9" ht="18.75">
      <c r="A11" s="470" t="s">
        <v>491</v>
      </c>
      <c r="B11" s="470"/>
      <c r="C11" s="470"/>
      <c r="D11" s="470"/>
      <c r="E11" s="470"/>
      <c r="F11" s="470"/>
      <c r="G11" s="470"/>
      <c r="H11" s="470"/>
      <c r="I11" s="231"/>
    </row>
    <row r="12" spans="1:9" ht="18.75">
      <c r="A12" s="471" t="s">
        <v>241</v>
      </c>
      <c r="B12" s="471"/>
      <c r="C12" s="471"/>
      <c r="D12" s="471"/>
      <c r="E12" s="471"/>
      <c r="F12" s="471"/>
      <c r="G12" s="471"/>
      <c r="H12" s="471"/>
      <c r="I12" s="230"/>
    </row>
    <row r="13" spans="1:8" ht="30.75" customHeight="1">
      <c r="A13" s="250"/>
      <c r="B13" s="250"/>
      <c r="C13" s="251"/>
      <c r="D13" s="251"/>
      <c r="E13" s="250"/>
      <c r="F13" s="252"/>
      <c r="G13" s="472" t="s">
        <v>544</v>
      </c>
      <c r="H13" s="472"/>
    </row>
    <row r="14" spans="1:8" ht="15.75">
      <c r="A14" s="467" t="s">
        <v>255</v>
      </c>
      <c r="B14" s="467" t="s">
        <v>251</v>
      </c>
      <c r="C14" s="468" t="s">
        <v>254</v>
      </c>
      <c r="D14" s="468" t="s">
        <v>140</v>
      </c>
      <c r="E14" s="467" t="s">
        <v>250</v>
      </c>
      <c r="F14" s="469" t="s">
        <v>249</v>
      </c>
      <c r="G14" s="469"/>
      <c r="H14" s="469"/>
    </row>
    <row r="15" spans="1:8" ht="15.75">
      <c r="A15" s="467"/>
      <c r="B15" s="467"/>
      <c r="C15" s="468"/>
      <c r="D15" s="468"/>
      <c r="E15" s="467"/>
      <c r="F15" s="253" t="s">
        <v>542</v>
      </c>
      <c r="G15" s="253" t="s">
        <v>41</v>
      </c>
      <c r="H15" s="253" t="s">
        <v>536</v>
      </c>
    </row>
    <row r="16" spans="1:8" ht="15.75">
      <c r="A16" s="254">
        <v>1</v>
      </c>
      <c r="B16" s="254">
        <v>2</v>
      </c>
      <c r="C16" s="255">
        <v>3</v>
      </c>
      <c r="D16" s="255">
        <v>4</v>
      </c>
      <c r="E16" s="254">
        <v>5</v>
      </c>
      <c r="F16" s="255">
        <v>6</v>
      </c>
      <c r="G16" s="255" t="s">
        <v>242</v>
      </c>
      <c r="H16" s="255" t="s">
        <v>243</v>
      </c>
    </row>
    <row r="17" spans="1:8" s="243" customFormat="1" ht="81.75" customHeight="1">
      <c r="A17" s="247" t="s">
        <v>493</v>
      </c>
      <c r="B17" s="234" t="s">
        <v>454</v>
      </c>
      <c r="C17" s="235"/>
      <c r="D17" s="235"/>
      <c r="E17" s="234"/>
      <c r="F17" s="238" t="e">
        <f>F18+#REF!+F21+F24+F27+#REF!</f>
        <v>#REF!</v>
      </c>
      <c r="G17" s="238" t="e">
        <f>G18+G21+G24+G27</f>
        <v>#REF!</v>
      </c>
      <c r="H17" s="238">
        <v>0</v>
      </c>
    </row>
    <row r="18" spans="1:8" ht="31.5">
      <c r="A18" s="256" t="s">
        <v>407</v>
      </c>
      <c r="B18" s="257" t="s">
        <v>459</v>
      </c>
      <c r="C18" s="258"/>
      <c r="D18" s="258"/>
      <c r="E18" s="257"/>
      <c r="F18" s="259" t="e">
        <f>F19</f>
        <v>#REF!</v>
      </c>
      <c r="G18" s="259" t="e">
        <f>G19</f>
        <v>#REF!</v>
      </c>
      <c r="H18" s="259">
        <v>0</v>
      </c>
    </row>
    <row r="19" spans="1:8" ht="47.25">
      <c r="A19" s="256" t="s">
        <v>458</v>
      </c>
      <c r="B19" s="257" t="s">
        <v>460</v>
      </c>
      <c r="C19" s="258"/>
      <c r="D19" s="258"/>
      <c r="E19" s="257"/>
      <c r="F19" s="259" t="e">
        <f>SUM(F20:F20)</f>
        <v>#REF!</v>
      </c>
      <c r="G19" s="259" t="e">
        <f>G20</f>
        <v>#REF!</v>
      </c>
      <c r="H19" s="259">
        <v>0</v>
      </c>
    </row>
    <row r="20" spans="1:8" ht="47.25">
      <c r="A20" s="256" t="s">
        <v>444</v>
      </c>
      <c r="B20" s="257" t="s">
        <v>460</v>
      </c>
      <c r="C20" s="258" t="s">
        <v>452</v>
      </c>
      <c r="D20" s="258" t="s">
        <v>144</v>
      </c>
      <c r="E20" s="257">
        <v>240</v>
      </c>
      <c r="F20" s="259" t="e">
        <f>'приложение 6'!#REF!</f>
        <v>#REF!</v>
      </c>
      <c r="G20" s="259" t="e">
        <f>#REF!</f>
        <v>#REF!</v>
      </c>
      <c r="H20" s="259">
        <v>0</v>
      </c>
    </row>
    <row r="21" spans="1:8" ht="47.25">
      <c r="A21" s="256" t="s">
        <v>16</v>
      </c>
      <c r="B21" s="257" t="s">
        <v>455</v>
      </c>
      <c r="C21" s="258"/>
      <c r="D21" s="258"/>
      <c r="E21" s="257"/>
      <c r="F21" s="259" t="e">
        <f>F22</f>
        <v>#REF!</v>
      </c>
      <c r="G21" s="259" t="e">
        <f>G22</f>
        <v>#REF!</v>
      </c>
      <c r="H21" s="259">
        <v>0</v>
      </c>
    </row>
    <row r="22" spans="1:8" ht="31.5">
      <c r="A22" s="256" t="s">
        <v>484</v>
      </c>
      <c r="B22" s="257" t="s">
        <v>35</v>
      </c>
      <c r="C22" s="258"/>
      <c r="D22" s="258"/>
      <c r="E22" s="257"/>
      <c r="F22" s="259" t="e">
        <f>F23</f>
        <v>#REF!</v>
      </c>
      <c r="G22" s="259" t="e">
        <f>G23</f>
        <v>#REF!</v>
      </c>
      <c r="H22" s="259">
        <v>0</v>
      </c>
    </row>
    <row r="23" spans="1:8" ht="47.25">
      <c r="A23" s="256" t="s">
        <v>444</v>
      </c>
      <c r="B23" s="257" t="s">
        <v>35</v>
      </c>
      <c r="C23" s="258" t="s">
        <v>452</v>
      </c>
      <c r="D23" s="258" t="s">
        <v>144</v>
      </c>
      <c r="E23" s="257">
        <v>240</v>
      </c>
      <c r="F23" s="259" t="e">
        <f>'приложение 6'!#REF!</f>
        <v>#REF!</v>
      </c>
      <c r="G23" s="259" t="e">
        <f>#REF!</f>
        <v>#REF!</v>
      </c>
      <c r="H23" s="259">
        <v>0</v>
      </c>
    </row>
    <row r="24" spans="1:8" ht="47.25">
      <c r="A24" s="256" t="s">
        <v>494</v>
      </c>
      <c r="B24" s="257" t="s">
        <v>456</v>
      </c>
      <c r="C24" s="258"/>
      <c r="D24" s="258"/>
      <c r="E24" s="257"/>
      <c r="F24" s="259">
        <f>F25</f>
        <v>0</v>
      </c>
      <c r="G24" s="259" t="e">
        <f>G25</f>
        <v>#REF!</v>
      </c>
      <c r="H24" s="259">
        <v>0</v>
      </c>
    </row>
    <row r="25" spans="1:8" ht="31.5">
      <c r="A25" s="256" t="s">
        <v>484</v>
      </c>
      <c r="B25" s="257" t="s">
        <v>495</v>
      </c>
      <c r="C25" s="258"/>
      <c r="D25" s="258"/>
      <c r="E25" s="257"/>
      <c r="F25" s="259">
        <f>F26</f>
        <v>0</v>
      </c>
      <c r="G25" s="259" t="e">
        <f>G26</f>
        <v>#REF!</v>
      </c>
      <c r="H25" s="259">
        <v>0</v>
      </c>
    </row>
    <row r="26" spans="1:8" ht="47.25">
      <c r="A26" s="256" t="s">
        <v>444</v>
      </c>
      <c r="B26" s="257" t="s">
        <v>495</v>
      </c>
      <c r="C26" s="258" t="s">
        <v>145</v>
      </c>
      <c r="D26" s="258" t="s">
        <v>144</v>
      </c>
      <c r="E26" s="257">
        <v>240</v>
      </c>
      <c r="F26" s="259">
        <f>'приложение 6'!Q736</f>
        <v>0</v>
      </c>
      <c r="G26" s="259" t="e">
        <f>#REF!</f>
        <v>#REF!</v>
      </c>
      <c r="H26" s="259">
        <v>0</v>
      </c>
    </row>
    <row r="27" spans="1:8" ht="63">
      <c r="A27" s="256" t="s">
        <v>741</v>
      </c>
      <c r="B27" s="257" t="s">
        <v>480</v>
      </c>
      <c r="C27" s="258"/>
      <c r="D27" s="258"/>
      <c r="E27" s="257"/>
      <c r="F27" s="259" t="e">
        <f>#REF!</f>
        <v>#REF!</v>
      </c>
      <c r="G27" s="259" t="e">
        <f>G28</f>
        <v>#REF!</v>
      </c>
      <c r="H27" s="259">
        <v>0</v>
      </c>
    </row>
    <row r="28" spans="1:8" ht="94.5">
      <c r="A28" s="256" t="s">
        <v>33</v>
      </c>
      <c r="B28" s="257" t="s">
        <v>34</v>
      </c>
      <c r="C28" s="258"/>
      <c r="D28" s="258"/>
      <c r="E28" s="257"/>
      <c r="F28" s="259"/>
      <c r="G28" s="259" t="e">
        <f>G29</f>
        <v>#REF!</v>
      </c>
      <c r="H28" s="259">
        <v>0</v>
      </c>
    </row>
    <row r="29" spans="1:8" ht="47.25">
      <c r="A29" s="256" t="s">
        <v>444</v>
      </c>
      <c r="B29" s="257" t="s">
        <v>34</v>
      </c>
      <c r="C29" s="258" t="s">
        <v>452</v>
      </c>
      <c r="D29" s="258" t="s">
        <v>144</v>
      </c>
      <c r="E29" s="257">
        <v>240</v>
      </c>
      <c r="F29" s="259"/>
      <c r="G29" s="259" t="e">
        <f>#REF!</f>
        <v>#REF!</v>
      </c>
      <c r="H29" s="259">
        <v>0</v>
      </c>
    </row>
    <row r="30" spans="1:8" s="243" customFormat="1" ht="94.5">
      <c r="A30" s="247" t="s">
        <v>44</v>
      </c>
      <c r="B30" s="234" t="s">
        <v>111</v>
      </c>
      <c r="C30" s="235"/>
      <c r="D30" s="235"/>
      <c r="E30" s="234"/>
      <c r="F30" s="238">
        <f aca="true" t="shared" si="0" ref="F30:G32">F31</f>
        <v>500</v>
      </c>
      <c r="G30" s="238">
        <f t="shared" si="0"/>
        <v>30</v>
      </c>
      <c r="H30" s="238">
        <v>0</v>
      </c>
    </row>
    <row r="31" spans="1:8" ht="63">
      <c r="A31" s="248" t="s">
        <v>45</v>
      </c>
      <c r="B31" s="233" t="s">
        <v>112</v>
      </c>
      <c r="C31" s="236"/>
      <c r="D31" s="236"/>
      <c r="E31" s="233"/>
      <c r="F31" s="237">
        <f t="shared" si="0"/>
        <v>500</v>
      </c>
      <c r="G31" s="237">
        <f t="shared" si="0"/>
        <v>30</v>
      </c>
      <c r="H31" s="237">
        <v>0</v>
      </c>
    </row>
    <row r="32" spans="1:8" ht="47.25">
      <c r="A32" s="248" t="s">
        <v>47</v>
      </c>
      <c r="B32" s="233" t="s">
        <v>48</v>
      </c>
      <c r="C32" s="236"/>
      <c r="D32" s="236"/>
      <c r="E32" s="233"/>
      <c r="F32" s="237">
        <f t="shared" si="0"/>
        <v>500</v>
      </c>
      <c r="G32" s="237">
        <f t="shared" si="0"/>
        <v>30</v>
      </c>
      <c r="H32" s="237">
        <v>0</v>
      </c>
    </row>
    <row r="33" spans="1:8" ht="47.25">
      <c r="A33" s="248" t="s">
        <v>444</v>
      </c>
      <c r="B33" s="233" t="s">
        <v>48</v>
      </c>
      <c r="C33" s="236" t="s">
        <v>452</v>
      </c>
      <c r="D33" s="236" t="s">
        <v>151</v>
      </c>
      <c r="E33" s="233">
        <v>240</v>
      </c>
      <c r="F33" s="237">
        <f>'приложение 6'!Q48</f>
        <v>500</v>
      </c>
      <c r="G33" s="237">
        <v>30</v>
      </c>
      <c r="H33" s="237">
        <v>0</v>
      </c>
    </row>
    <row r="34" spans="1:8" s="243" customFormat="1" ht="110.25">
      <c r="A34" s="247" t="s">
        <v>518</v>
      </c>
      <c r="B34" s="234" t="s">
        <v>40</v>
      </c>
      <c r="C34" s="235"/>
      <c r="D34" s="235"/>
      <c r="E34" s="234"/>
      <c r="F34" s="238">
        <f>F36+F38</f>
        <v>25622.3</v>
      </c>
      <c r="G34" s="238" t="e">
        <f>G35</f>
        <v>#REF!</v>
      </c>
      <c r="H34" s="238" t="e">
        <f>H35</f>
        <v>#REF!</v>
      </c>
    </row>
    <row r="35" spans="1:8" s="243" customFormat="1" ht="63">
      <c r="A35" s="256" t="s">
        <v>670</v>
      </c>
      <c r="B35" s="257" t="s">
        <v>671</v>
      </c>
      <c r="C35" s="235"/>
      <c r="D35" s="235"/>
      <c r="E35" s="234"/>
      <c r="F35" s="238"/>
      <c r="G35" s="259" t="e">
        <f>G36+G38</f>
        <v>#REF!</v>
      </c>
      <c r="H35" s="259" t="e">
        <f>H36+H38</f>
        <v>#REF!</v>
      </c>
    </row>
    <row r="36" spans="1:8" ht="63">
      <c r="A36" s="256" t="s">
        <v>514</v>
      </c>
      <c r="B36" s="257" t="s">
        <v>524</v>
      </c>
      <c r="C36" s="258"/>
      <c r="D36" s="258"/>
      <c r="E36" s="257"/>
      <c r="F36" s="259">
        <f>F37</f>
        <v>24944.8</v>
      </c>
      <c r="G36" s="259" t="e">
        <f>G37</f>
        <v>#REF!</v>
      </c>
      <c r="H36" s="259" t="e">
        <f>H37</f>
        <v>#REF!</v>
      </c>
    </row>
    <row r="37" spans="1:8" ht="15.75">
      <c r="A37" s="256" t="s">
        <v>307</v>
      </c>
      <c r="B37" s="257" t="s">
        <v>524</v>
      </c>
      <c r="C37" s="258" t="s">
        <v>452</v>
      </c>
      <c r="D37" s="258" t="s">
        <v>161</v>
      </c>
      <c r="E37" s="257">
        <v>410</v>
      </c>
      <c r="F37" s="259">
        <f>'приложение 6'!Q195</f>
        <v>24944.8</v>
      </c>
      <c r="G37" s="259" t="e">
        <f>#REF!</f>
        <v>#REF!</v>
      </c>
      <c r="H37" s="259" t="e">
        <f>#REF!</f>
        <v>#REF!</v>
      </c>
    </row>
    <row r="38" spans="1:8" ht="63">
      <c r="A38" s="256" t="s">
        <v>526</v>
      </c>
      <c r="B38" s="257" t="s">
        <v>527</v>
      </c>
      <c r="C38" s="258"/>
      <c r="D38" s="258"/>
      <c r="E38" s="257"/>
      <c r="F38" s="259">
        <f>F39</f>
        <v>677.5</v>
      </c>
      <c r="G38" s="259" t="e">
        <f>G39</f>
        <v>#REF!</v>
      </c>
      <c r="H38" s="259" t="e">
        <f>H39</f>
        <v>#REF!</v>
      </c>
    </row>
    <row r="39" spans="1:8" ht="15.75">
      <c r="A39" s="256" t="s">
        <v>307</v>
      </c>
      <c r="B39" s="257" t="s">
        <v>527</v>
      </c>
      <c r="C39" s="258" t="s">
        <v>452</v>
      </c>
      <c r="D39" s="258" t="s">
        <v>161</v>
      </c>
      <c r="E39" s="257">
        <v>410</v>
      </c>
      <c r="F39" s="259">
        <f>'приложение 6'!Q198</f>
        <v>677.5</v>
      </c>
      <c r="G39" s="259" t="e">
        <f>#REF!</f>
        <v>#REF!</v>
      </c>
      <c r="H39" s="259" t="e">
        <f>#REF!</f>
        <v>#REF!</v>
      </c>
    </row>
    <row r="40" spans="1:8" s="243" customFormat="1" ht="78.75">
      <c r="A40" s="247" t="s">
        <v>431</v>
      </c>
      <c r="B40" s="234" t="s">
        <v>162</v>
      </c>
      <c r="C40" s="235"/>
      <c r="D40" s="235"/>
      <c r="E40" s="234"/>
      <c r="F40" s="238" t="e">
        <f>F41+F44+F49+F54+F62</f>
        <v>#REF!</v>
      </c>
      <c r="G40" s="238" t="e">
        <f>G41+G44+G49+G54+G62</f>
        <v>#REF!</v>
      </c>
      <c r="H40" s="238" t="e">
        <f>H41+H44+H49+H54+H62</f>
        <v>#REF!</v>
      </c>
    </row>
    <row r="41" spans="1:8" ht="78.75">
      <c r="A41" s="256" t="s">
        <v>226</v>
      </c>
      <c r="B41" s="257" t="s">
        <v>163</v>
      </c>
      <c r="C41" s="258"/>
      <c r="D41" s="258"/>
      <c r="E41" s="257"/>
      <c r="F41" s="259">
        <f aca="true" t="shared" si="1" ref="F41:H42">F42</f>
        <v>70</v>
      </c>
      <c r="G41" s="259" t="e">
        <f t="shared" si="1"/>
        <v>#REF!</v>
      </c>
      <c r="H41" s="259" t="e">
        <f t="shared" si="1"/>
        <v>#REF!</v>
      </c>
    </row>
    <row r="42" spans="1:8" ht="94.5">
      <c r="A42" s="256" t="s">
        <v>246</v>
      </c>
      <c r="B42" s="257" t="s">
        <v>164</v>
      </c>
      <c r="C42" s="258"/>
      <c r="D42" s="258"/>
      <c r="E42" s="257"/>
      <c r="F42" s="259">
        <f t="shared" si="1"/>
        <v>70</v>
      </c>
      <c r="G42" s="259" t="e">
        <f t="shared" si="1"/>
        <v>#REF!</v>
      </c>
      <c r="H42" s="259" t="e">
        <f t="shared" si="1"/>
        <v>#REF!</v>
      </c>
    </row>
    <row r="43" spans="1:8" ht="47.25">
      <c r="A43" s="256" t="s">
        <v>444</v>
      </c>
      <c r="B43" s="257" t="s">
        <v>164</v>
      </c>
      <c r="C43" s="258" t="s">
        <v>453</v>
      </c>
      <c r="D43" s="258" t="s">
        <v>147</v>
      </c>
      <c r="E43" s="257">
        <v>240</v>
      </c>
      <c r="F43" s="259">
        <f>'приложение 6'!Q689</f>
        <v>70</v>
      </c>
      <c r="G43" s="259" t="e">
        <f>#REF!</f>
        <v>#REF!</v>
      </c>
      <c r="H43" s="259" t="e">
        <f>#REF!</f>
        <v>#REF!</v>
      </c>
    </row>
    <row r="44" spans="1:8" ht="63">
      <c r="A44" s="256" t="s">
        <v>82</v>
      </c>
      <c r="B44" s="257" t="s">
        <v>165</v>
      </c>
      <c r="C44" s="258"/>
      <c r="D44" s="258"/>
      <c r="E44" s="257"/>
      <c r="F44" s="259">
        <f>F45+F47</f>
        <v>120</v>
      </c>
      <c r="G44" s="259" t="e">
        <f>G45+G47</f>
        <v>#REF!</v>
      </c>
      <c r="H44" s="259" t="e">
        <f>H45+H47</f>
        <v>#REF!</v>
      </c>
    </row>
    <row r="45" spans="1:8" ht="15.75">
      <c r="A45" s="256" t="s">
        <v>88</v>
      </c>
      <c r="B45" s="257" t="s">
        <v>166</v>
      </c>
      <c r="C45" s="258"/>
      <c r="D45" s="258"/>
      <c r="E45" s="257"/>
      <c r="F45" s="259">
        <f>F46</f>
        <v>120</v>
      </c>
      <c r="G45" s="259" t="e">
        <f>G46</f>
        <v>#REF!</v>
      </c>
      <c r="H45" s="259" t="e">
        <f>H46</f>
        <v>#REF!</v>
      </c>
    </row>
    <row r="46" spans="1:8" ht="15.75">
      <c r="A46" s="256" t="s">
        <v>446</v>
      </c>
      <c r="B46" s="257" t="s">
        <v>166</v>
      </c>
      <c r="C46" s="258" t="s">
        <v>453</v>
      </c>
      <c r="D46" s="258" t="s">
        <v>146</v>
      </c>
      <c r="E46" s="257">
        <v>610</v>
      </c>
      <c r="F46" s="259">
        <f>'приложение 6'!Q548</f>
        <v>120</v>
      </c>
      <c r="G46" s="259" t="e">
        <f>#REF!</f>
        <v>#REF!</v>
      </c>
      <c r="H46" s="259" t="e">
        <f>#REF!</f>
        <v>#REF!</v>
      </c>
    </row>
    <row r="47" spans="1:8" ht="31.5">
      <c r="A47" s="256" t="s">
        <v>91</v>
      </c>
      <c r="B47" s="257" t="s">
        <v>167</v>
      </c>
      <c r="C47" s="258"/>
      <c r="D47" s="258"/>
      <c r="E47" s="257"/>
      <c r="F47" s="259">
        <f>F48</f>
        <v>0</v>
      </c>
      <c r="G47" s="259" t="e">
        <f>G48</f>
        <v>#REF!</v>
      </c>
      <c r="H47" s="259" t="e">
        <f>H48</f>
        <v>#REF!</v>
      </c>
    </row>
    <row r="48" spans="1:8" ht="15.75">
      <c r="A48" s="256" t="s">
        <v>446</v>
      </c>
      <c r="B48" s="257" t="s">
        <v>167</v>
      </c>
      <c r="C48" s="258" t="s">
        <v>453</v>
      </c>
      <c r="D48" s="258" t="s">
        <v>149</v>
      </c>
      <c r="E48" s="257">
        <v>610</v>
      </c>
      <c r="F48" s="259">
        <f>'приложение 6'!Q570</f>
        <v>0</v>
      </c>
      <c r="G48" s="259" t="e">
        <f>#REF!</f>
        <v>#REF!</v>
      </c>
      <c r="H48" s="259" t="e">
        <f>#REF!</f>
        <v>#REF!</v>
      </c>
    </row>
    <row r="49" spans="1:8" ht="47.25">
      <c r="A49" s="256" t="s">
        <v>78</v>
      </c>
      <c r="B49" s="257" t="s">
        <v>168</v>
      </c>
      <c r="C49" s="258"/>
      <c r="D49" s="258"/>
      <c r="E49" s="257"/>
      <c r="F49" s="259">
        <f>F50+F52</f>
        <v>20</v>
      </c>
      <c r="G49" s="259" t="e">
        <f>G50+G52</f>
        <v>#REF!</v>
      </c>
      <c r="H49" s="259" t="e">
        <f>H50+H52</f>
        <v>#REF!</v>
      </c>
    </row>
    <row r="50" spans="1:8" ht="15.75">
      <c r="A50" s="256" t="s">
        <v>88</v>
      </c>
      <c r="B50" s="257" t="s">
        <v>169</v>
      </c>
      <c r="C50" s="258"/>
      <c r="D50" s="258"/>
      <c r="E50" s="257"/>
      <c r="F50" s="259">
        <f>F51</f>
        <v>1</v>
      </c>
      <c r="G50" s="259" t="e">
        <f>G51</f>
        <v>#REF!</v>
      </c>
      <c r="H50" s="259" t="e">
        <f>H51</f>
        <v>#REF!</v>
      </c>
    </row>
    <row r="51" spans="1:8" ht="15.75">
      <c r="A51" s="256" t="s">
        <v>446</v>
      </c>
      <c r="B51" s="257" t="s">
        <v>169</v>
      </c>
      <c r="C51" s="258" t="s">
        <v>453</v>
      </c>
      <c r="D51" s="258" t="s">
        <v>146</v>
      </c>
      <c r="E51" s="257">
        <v>610</v>
      </c>
      <c r="F51" s="259">
        <f>'приложение 6'!Q551</f>
        <v>1</v>
      </c>
      <c r="G51" s="259" t="e">
        <f>#REF!</f>
        <v>#REF!</v>
      </c>
      <c r="H51" s="259" t="e">
        <f>#REF!</f>
        <v>#REF!</v>
      </c>
    </row>
    <row r="52" spans="1:8" ht="31.5">
      <c r="A52" s="256" t="s">
        <v>91</v>
      </c>
      <c r="B52" s="257" t="s">
        <v>170</v>
      </c>
      <c r="C52" s="258"/>
      <c r="D52" s="258"/>
      <c r="E52" s="257"/>
      <c r="F52" s="259">
        <f>F53</f>
        <v>19</v>
      </c>
      <c r="G52" s="259" t="e">
        <f>G53</f>
        <v>#REF!</v>
      </c>
      <c r="H52" s="259" t="e">
        <f>H53</f>
        <v>#REF!</v>
      </c>
    </row>
    <row r="53" spans="1:8" ht="15.75">
      <c r="A53" s="256" t="s">
        <v>446</v>
      </c>
      <c r="B53" s="257" t="s">
        <v>170</v>
      </c>
      <c r="C53" s="258" t="s">
        <v>453</v>
      </c>
      <c r="D53" s="258" t="s">
        <v>149</v>
      </c>
      <c r="E53" s="257">
        <v>610</v>
      </c>
      <c r="F53" s="259">
        <f>'приложение 6'!Q573</f>
        <v>19</v>
      </c>
      <c r="G53" s="259" t="e">
        <f>#REF!</f>
        <v>#REF!</v>
      </c>
      <c r="H53" s="259" t="e">
        <f>#REF!</f>
        <v>#REF!</v>
      </c>
    </row>
    <row r="54" spans="1:8" ht="94.5">
      <c r="A54" s="256" t="s">
        <v>430</v>
      </c>
      <c r="B54" s="257" t="s">
        <v>171</v>
      </c>
      <c r="C54" s="258"/>
      <c r="D54" s="258"/>
      <c r="E54" s="257"/>
      <c r="F54" s="259" t="e">
        <f>F55+F57+F59</f>
        <v>#REF!</v>
      </c>
      <c r="G54" s="259" t="e">
        <f>G55+G57+G59</f>
        <v>#REF!</v>
      </c>
      <c r="H54" s="259" t="e">
        <f>H55+H57+H59</f>
        <v>#REF!</v>
      </c>
    </row>
    <row r="55" spans="1:8" ht="15.75">
      <c r="A55" s="256" t="s">
        <v>88</v>
      </c>
      <c r="B55" s="257" t="s">
        <v>172</v>
      </c>
      <c r="C55" s="258"/>
      <c r="D55" s="258"/>
      <c r="E55" s="257"/>
      <c r="F55" s="259">
        <f>F56</f>
        <v>4.100000000000001</v>
      </c>
      <c r="G55" s="259" t="e">
        <f>G56</f>
        <v>#REF!</v>
      </c>
      <c r="H55" s="259" t="e">
        <f>H56</f>
        <v>#REF!</v>
      </c>
    </row>
    <row r="56" spans="1:8" ht="15.75">
      <c r="A56" s="256" t="s">
        <v>446</v>
      </c>
      <c r="B56" s="257" t="s">
        <v>172</v>
      </c>
      <c r="C56" s="258" t="s">
        <v>453</v>
      </c>
      <c r="D56" s="258" t="s">
        <v>146</v>
      </c>
      <c r="E56" s="257">
        <v>610</v>
      </c>
      <c r="F56" s="259">
        <f>'приложение 6'!Q554</f>
        <v>4.100000000000001</v>
      </c>
      <c r="G56" s="259" t="e">
        <f>#REF!</f>
        <v>#REF!</v>
      </c>
      <c r="H56" s="259" t="e">
        <f>#REF!</f>
        <v>#REF!</v>
      </c>
    </row>
    <row r="57" spans="1:8" ht="31.5">
      <c r="A57" s="256" t="s">
        <v>91</v>
      </c>
      <c r="B57" s="257" t="s">
        <v>173</v>
      </c>
      <c r="C57" s="258"/>
      <c r="D57" s="258"/>
      <c r="E57" s="257"/>
      <c r="F57" s="259">
        <f>F58</f>
        <v>25.2</v>
      </c>
      <c r="G57" s="259" t="e">
        <f>G58</f>
        <v>#REF!</v>
      </c>
      <c r="H57" s="259" t="e">
        <f>H58</f>
        <v>#REF!</v>
      </c>
    </row>
    <row r="58" spans="1:8" ht="15.75">
      <c r="A58" s="256" t="s">
        <v>446</v>
      </c>
      <c r="B58" s="257" t="s">
        <v>173</v>
      </c>
      <c r="C58" s="258" t="s">
        <v>453</v>
      </c>
      <c r="D58" s="258" t="s">
        <v>149</v>
      </c>
      <c r="E58" s="257">
        <v>610</v>
      </c>
      <c r="F58" s="259">
        <f>'приложение 6'!Q576</f>
        <v>25.2</v>
      </c>
      <c r="G58" s="259" t="e">
        <f>#REF!</f>
        <v>#REF!</v>
      </c>
      <c r="H58" s="259" t="e">
        <f>#REF!</f>
        <v>#REF!</v>
      </c>
    </row>
    <row r="59" spans="1:8" ht="94.5">
      <c r="A59" s="256" t="s">
        <v>246</v>
      </c>
      <c r="B59" s="257" t="s">
        <v>174</v>
      </c>
      <c r="C59" s="258"/>
      <c r="D59" s="258"/>
      <c r="E59" s="257"/>
      <c r="F59" s="259" t="e">
        <f>SUM(F60:F61)</f>
        <v>#REF!</v>
      </c>
      <c r="G59" s="259" t="e">
        <f>SUM(G60:G61)</f>
        <v>#REF!</v>
      </c>
      <c r="H59" s="259" t="e">
        <f>SUM(H60:H61)</f>
        <v>#REF!</v>
      </c>
    </row>
    <row r="60" spans="1:8" ht="47.25">
      <c r="A60" s="256" t="s">
        <v>444</v>
      </c>
      <c r="B60" s="257" t="s">
        <v>174</v>
      </c>
      <c r="C60" s="258" t="s">
        <v>453</v>
      </c>
      <c r="D60" s="258" t="s">
        <v>147</v>
      </c>
      <c r="E60" s="257">
        <v>240</v>
      </c>
      <c r="F60" s="259" t="e">
        <f>'приложение 6'!#REF!</f>
        <v>#REF!</v>
      </c>
      <c r="G60" s="259" t="e">
        <f>#REF!</f>
        <v>#REF!</v>
      </c>
      <c r="H60" s="259" t="e">
        <f>#REF!</f>
        <v>#REF!</v>
      </c>
    </row>
    <row r="61" spans="1:8" ht="47.25">
      <c r="A61" s="256" t="s">
        <v>449</v>
      </c>
      <c r="B61" s="257" t="s">
        <v>174</v>
      </c>
      <c r="C61" s="258" t="s">
        <v>453</v>
      </c>
      <c r="D61" s="258" t="s">
        <v>147</v>
      </c>
      <c r="E61" s="257">
        <v>320</v>
      </c>
      <c r="F61" s="259" t="e">
        <f>'приложение 6'!#REF!</f>
        <v>#REF!</v>
      </c>
      <c r="G61" s="259" t="e">
        <f>#REF!</f>
        <v>#REF!</v>
      </c>
      <c r="H61" s="259" t="e">
        <f>#REF!</f>
        <v>#REF!</v>
      </c>
    </row>
    <row r="62" spans="1:8" ht="78.75">
      <c r="A62" s="256" t="s">
        <v>13</v>
      </c>
      <c r="B62" s="257" t="s">
        <v>175</v>
      </c>
      <c r="C62" s="258"/>
      <c r="D62" s="258"/>
      <c r="E62" s="257"/>
      <c r="F62" s="259" t="e">
        <f>F63+F65</f>
        <v>#REF!</v>
      </c>
      <c r="G62" s="259" t="e">
        <f>G63+G65</f>
        <v>#REF!</v>
      </c>
      <c r="H62" s="259" t="e">
        <f>H63+H65</f>
        <v>#REF!</v>
      </c>
    </row>
    <row r="63" spans="1:8" ht="31.5">
      <c r="A63" s="256" t="s">
        <v>91</v>
      </c>
      <c r="B63" s="257" t="s">
        <v>176</v>
      </c>
      <c r="C63" s="258"/>
      <c r="D63" s="258"/>
      <c r="E63" s="257"/>
      <c r="F63" s="259">
        <f>F64</f>
        <v>77.3</v>
      </c>
      <c r="G63" s="259" t="e">
        <f>G64</f>
        <v>#REF!</v>
      </c>
      <c r="H63" s="259" t="e">
        <f>H64</f>
        <v>#REF!</v>
      </c>
    </row>
    <row r="64" spans="1:8" ht="15.75">
      <c r="A64" s="256" t="s">
        <v>446</v>
      </c>
      <c r="B64" s="257" t="s">
        <v>176</v>
      </c>
      <c r="C64" s="258" t="s">
        <v>453</v>
      </c>
      <c r="D64" s="258" t="s">
        <v>149</v>
      </c>
      <c r="E64" s="257">
        <v>610</v>
      </c>
      <c r="F64" s="259">
        <f>'приложение 6'!Q579</f>
        <v>77.3</v>
      </c>
      <c r="G64" s="259" t="e">
        <f>#REF!</f>
        <v>#REF!</v>
      </c>
      <c r="H64" s="259" t="e">
        <f>#REF!</f>
        <v>#REF!</v>
      </c>
    </row>
    <row r="65" spans="1:8" ht="94.5">
      <c r="A65" s="256" t="s">
        <v>246</v>
      </c>
      <c r="B65" s="257" t="s">
        <v>177</v>
      </c>
      <c r="C65" s="258"/>
      <c r="D65" s="258"/>
      <c r="E65" s="257"/>
      <c r="F65" s="259" t="e">
        <f>F66</f>
        <v>#REF!</v>
      </c>
      <c r="G65" s="259" t="e">
        <f>G66</f>
        <v>#REF!</v>
      </c>
      <c r="H65" s="259" t="e">
        <f>H66</f>
        <v>#REF!</v>
      </c>
    </row>
    <row r="66" spans="1:8" ht="47.25">
      <c r="A66" s="256" t="s">
        <v>449</v>
      </c>
      <c r="B66" s="257" t="s">
        <v>177</v>
      </c>
      <c r="C66" s="258" t="s">
        <v>453</v>
      </c>
      <c r="D66" s="258" t="s">
        <v>147</v>
      </c>
      <c r="E66" s="257">
        <v>320</v>
      </c>
      <c r="F66" s="259" t="e">
        <f>'приложение 6'!#REF!</f>
        <v>#REF!</v>
      </c>
      <c r="G66" s="259" t="e">
        <f>#REF!</f>
        <v>#REF!</v>
      </c>
      <c r="H66" s="259" t="e">
        <f>#REF!</f>
        <v>#REF!</v>
      </c>
    </row>
    <row r="67" spans="1:8" s="243" customFormat="1" ht="63">
      <c r="A67" s="247" t="s">
        <v>426</v>
      </c>
      <c r="B67" s="234" t="s">
        <v>178</v>
      </c>
      <c r="C67" s="235"/>
      <c r="D67" s="235"/>
      <c r="E67" s="234"/>
      <c r="F67" s="238">
        <f>F68</f>
        <v>9049</v>
      </c>
      <c r="G67" s="238" t="e">
        <f>G68+G73</f>
        <v>#REF!</v>
      </c>
      <c r="H67" s="238" t="e">
        <f>H68</f>
        <v>#REF!</v>
      </c>
    </row>
    <row r="68" spans="1:8" ht="31.5">
      <c r="A68" s="256" t="s">
        <v>73</v>
      </c>
      <c r="B68" s="257" t="s">
        <v>179</v>
      </c>
      <c r="C68" s="258"/>
      <c r="D68" s="258"/>
      <c r="E68" s="257"/>
      <c r="F68" s="259">
        <f>F69</f>
        <v>9049</v>
      </c>
      <c r="G68" s="259" t="e">
        <f>G69+G71</f>
        <v>#REF!</v>
      </c>
      <c r="H68" s="259" t="e">
        <f>H69+H71</f>
        <v>#REF!</v>
      </c>
    </row>
    <row r="69" spans="1:8" ht="31.5">
      <c r="A69" s="256" t="s">
        <v>72</v>
      </c>
      <c r="B69" s="257" t="s">
        <v>180</v>
      </c>
      <c r="C69" s="258"/>
      <c r="D69" s="258"/>
      <c r="E69" s="257"/>
      <c r="F69" s="259">
        <f>F70</f>
        <v>9049</v>
      </c>
      <c r="G69" s="259" t="e">
        <f>G70</f>
        <v>#REF!</v>
      </c>
      <c r="H69" s="259" t="e">
        <f>H70</f>
        <v>#REF!</v>
      </c>
    </row>
    <row r="70" spans="1:8" ht="15.75">
      <c r="A70" s="256" t="s">
        <v>446</v>
      </c>
      <c r="B70" s="257" t="s">
        <v>180</v>
      </c>
      <c r="C70" s="258" t="s">
        <v>452</v>
      </c>
      <c r="D70" s="258" t="s">
        <v>181</v>
      </c>
      <c r="E70" s="257">
        <v>610</v>
      </c>
      <c r="F70" s="259">
        <f>'приложение 6'!Q401</f>
        <v>9049</v>
      </c>
      <c r="G70" s="259" t="e">
        <f>#REF!</f>
        <v>#REF!</v>
      </c>
      <c r="H70" s="259" t="e">
        <f>#REF!</f>
        <v>#REF!</v>
      </c>
    </row>
    <row r="71" spans="1:8" ht="78.75">
      <c r="A71" s="10" t="s">
        <v>569</v>
      </c>
      <c r="B71" s="257" t="s">
        <v>574</v>
      </c>
      <c r="C71" s="236"/>
      <c r="D71" s="236"/>
      <c r="E71" s="233"/>
      <c r="F71" s="259"/>
      <c r="G71" s="259" t="e">
        <f>G72</f>
        <v>#REF!</v>
      </c>
      <c r="H71" s="259" t="e">
        <f>H72</f>
        <v>#REF!</v>
      </c>
    </row>
    <row r="72" spans="1:8" ht="15.75">
      <c r="A72" s="10" t="s">
        <v>446</v>
      </c>
      <c r="B72" s="257" t="s">
        <v>574</v>
      </c>
      <c r="C72" s="258" t="s">
        <v>452</v>
      </c>
      <c r="D72" s="258" t="s">
        <v>181</v>
      </c>
      <c r="E72" s="233">
        <v>610</v>
      </c>
      <c r="F72" s="259"/>
      <c r="G72" s="259" t="e">
        <f>#REF!</f>
        <v>#REF!</v>
      </c>
      <c r="H72" s="259" t="e">
        <f>#REF!</f>
        <v>#REF!</v>
      </c>
    </row>
    <row r="73" spans="1:8" ht="63">
      <c r="A73" s="256" t="s">
        <v>429</v>
      </c>
      <c r="B73" s="257" t="s">
        <v>182</v>
      </c>
      <c r="C73" s="258"/>
      <c r="D73" s="258"/>
      <c r="E73" s="257"/>
      <c r="F73" s="259"/>
      <c r="G73" s="259" t="e">
        <f>G74</f>
        <v>#REF!</v>
      </c>
      <c r="H73" s="259">
        <v>0</v>
      </c>
    </row>
    <row r="74" spans="1:8" ht="15.75">
      <c r="A74" s="256" t="s">
        <v>446</v>
      </c>
      <c r="B74" s="257" t="s">
        <v>182</v>
      </c>
      <c r="C74" s="258" t="s">
        <v>452</v>
      </c>
      <c r="D74" s="258" t="s">
        <v>181</v>
      </c>
      <c r="E74" s="257">
        <v>610</v>
      </c>
      <c r="F74" s="259"/>
      <c r="G74" s="259" t="e">
        <f>#REF!</f>
        <v>#REF!</v>
      </c>
      <c r="H74" s="259">
        <v>0</v>
      </c>
    </row>
    <row r="75" spans="1:8" s="243" customFormat="1" ht="63">
      <c r="A75" s="247" t="s">
        <v>137</v>
      </c>
      <c r="B75" s="234" t="s">
        <v>183</v>
      </c>
      <c r="C75" s="235"/>
      <c r="D75" s="235"/>
      <c r="E75" s="234"/>
      <c r="F75" s="238"/>
      <c r="G75" s="238" t="e">
        <f>G76+G79+G84</f>
        <v>#REF!</v>
      </c>
      <c r="H75" s="238" t="e">
        <f>H76+H79+H84</f>
        <v>#REF!</v>
      </c>
    </row>
    <row r="76" spans="1:8" ht="94.5">
      <c r="A76" s="256" t="s">
        <v>104</v>
      </c>
      <c r="B76" s="257" t="s">
        <v>184</v>
      </c>
      <c r="C76" s="258"/>
      <c r="D76" s="258"/>
      <c r="E76" s="257"/>
      <c r="F76" s="259"/>
      <c r="G76" s="259" t="e">
        <f>G77</f>
        <v>#REF!</v>
      </c>
      <c r="H76" s="259" t="e">
        <f>H77</f>
        <v>#REF!</v>
      </c>
    </row>
    <row r="77" spans="1:8" ht="15.75">
      <c r="A77" s="256" t="s">
        <v>22</v>
      </c>
      <c r="B77" s="257" t="s">
        <v>185</v>
      </c>
      <c r="C77" s="258"/>
      <c r="D77" s="258"/>
      <c r="E77" s="257"/>
      <c r="F77" s="259"/>
      <c r="G77" s="259" t="e">
        <f>G78</f>
        <v>#REF!</v>
      </c>
      <c r="H77" s="259" t="e">
        <f>H78</f>
        <v>#REF!</v>
      </c>
    </row>
    <row r="78" spans="1:8" ht="15.75">
      <c r="A78" s="256" t="s">
        <v>446</v>
      </c>
      <c r="B78" s="257" t="s">
        <v>185</v>
      </c>
      <c r="C78" s="258" t="s">
        <v>452</v>
      </c>
      <c r="D78" s="258" t="s">
        <v>151</v>
      </c>
      <c r="E78" s="257">
        <v>610</v>
      </c>
      <c r="F78" s="259"/>
      <c r="G78" s="259" t="e">
        <f>#REF!</f>
        <v>#REF!</v>
      </c>
      <c r="H78" s="259" t="e">
        <f>#REF!</f>
        <v>#REF!</v>
      </c>
    </row>
    <row r="79" spans="1:8" ht="47.25">
      <c r="A79" s="256" t="s">
        <v>405</v>
      </c>
      <c r="B79" s="257" t="s">
        <v>186</v>
      </c>
      <c r="C79" s="258"/>
      <c r="D79" s="258"/>
      <c r="E79" s="257"/>
      <c r="F79" s="259"/>
      <c r="G79" s="259" t="e">
        <f>G80+G82</f>
        <v>#REF!</v>
      </c>
      <c r="H79" s="259" t="e">
        <f>H80+H82</f>
        <v>#REF!</v>
      </c>
    </row>
    <row r="80" spans="1:8" ht="15.75">
      <c r="A80" s="256" t="s">
        <v>22</v>
      </c>
      <c r="B80" s="257" t="s">
        <v>187</v>
      </c>
      <c r="C80" s="258"/>
      <c r="D80" s="258"/>
      <c r="E80" s="257"/>
      <c r="F80" s="259"/>
      <c r="G80" s="259" t="e">
        <f>G81</f>
        <v>#REF!</v>
      </c>
      <c r="H80" s="259" t="e">
        <f>H81</f>
        <v>#REF!</v>
      </c>
    </row>
    <row r="81" spans="1:8" ht="15.75">
      <c r="A81" s="256" t="s">
        <v>446</v>
      </c>
      <c r="B81" s="257" t="s">
        <v>187</v>
      </c>
      <c r="C81" s="258" t="s">
        <v>452</v>
      </c>
      <c r="D81" s="258" t="s">
        <v>151</v>
      </c>
      <c r="E81" s="257">
        <v>610</v>
      </c>
      <c r="F81" s="259"/>
      <c r="G81" s="259" t="e">
        <f>#REF!</f>
        <v>#REF!</v>
      </c>
      <c r="H81" s="259" t="e">
        <f>#REF!</f>
        <v>#REF!</v>
      </c>
    </row>
    <row r="82" spans="1:8" ht="78.75">
      <c r="A82" s="4" t="s">
        <v>569</v>
      </c>
      <c r="B82" s="257" t="s">
        <v>570</v>
      </c>
      <c r="C82" s="258"/>
      <c r="D82" s="258"/>
      <c r="E82" s="257"/>
      <c r="F82" s="259"/>
      <c r="G82" s="259" t="e">
        <f>G83</f>
        <v>#REF!</v>
      </c>
      <c r="H82" s="259" t="e">
        <f>H83</f>
        <v>#REF!</v>
      </c>
    </row>
    <row r="83" spans="1:8" ht="15.75">
      <c r="A83" s="4" t="s">
        <v>446</v>
      </c>
      <c r="B83" s="257" t="s">
        <v>570</v>
      </c>
      <c r="C83" s="258" t="s">
        <v>452</v>
      </c>
      <c r="D83" s="258" t="s">
        <v>151</v>
      </c>
      <c r="E83" s="257">
        <v>610</v>
      </c>
      <c r="F83" s="259"/>
      <c r="G83" s="259" t="e">
        <f>#REF!</f>
        <v>#REF!</v>
      </c>
      <c r="H83" s="259" t="e">
        <f>#REF!</f>
        <v>#REF!</v>
      </c>
    </row>
    <row r="84" spans="1:8" ht="63">
      <c r="A84" s="256" t="s">
        <v>43</v>
      </c>
      <c r="B84" s="257" t="s">
        <v>188</v>
      </c>
      <c r="C84" s="258"/>
      <c r="D84" s="258"/>
      <c r="E84" s="257"/>
      <c r="F84" s="259"/>
      <c r="G84" s="259" t="e">
        <f>G85</f>
        <v>#REF!</v>
      </c>
      <c r="H84" s="259" t="e">
        <f>H85</f>
        <v>#REF!</v>
      </c>
    </row>
    <row r="85" spans="1:8" ht="15.75">
      <c r="A85" s="256" t="s">
        <v>22</v>
      </c>
      <c r="B85" s="257" t="s">
        <v>189</v>
      </c>
      <c r="C85" s="258"/>
      <c r="D85" s="258"/>
      <c r="E85" s="257"/>
      <c r="F85" s="259"/>
      <c r="G85" s="259" t="e">
        <f>G86</f>
        <v>#REF!</v>
      </c>
      <c r="H85" s="259" t="e">
        <f>H86</f>
        <v>#REF!</v>
      </c>
    </row>
    <row r="86" spans="1:8" ht="15.75">
      <c r="A86" s="256" t="s">
        <v>446</v>
      </c>
      <c r="B86" s="257" t="s">
        <v>189</v>
      </c>
      <c r="C86" s="258" t="s">
        <v>452</v>
      </c>
      <c r="D86" s="258" t="s">
        <v>151</v>
      </c>
      <c r="E86" s="257">
        <v>610</v>
      </c>
      <c r="F86" s="259"/>
      <c r="G86" s="259" t="e">
        <f>#REF!</f>
        <v>#REF!</v>
      </c>
      <c r="H86" s="259" t="e">
        <f>#REF!</f>
        <v>#REF!</v>
      </c>
    </row>
    <row r="87" spans="1:8" ht="63">
      <c r="A87" s="247" t="s">
        <v>750</v>
      </c>
      <c r="B87" s="234" t="s">
        <v>751</v>
      </c>
      <c r="C87" s="235"/>
      <c r="D87" s="235"/>
      <c r="E87" s="234"/>
      <c r="F87" s="238" t="e">
        <f>F95+F37+F40</f>
        <v>#REF!</v>
      </c>
      <c r="G87" s="238" t="e">
        <f>G94+G88+G91</f>
        <v>#REF!</v>
      </c>
      <c r="H87" s="238" t="e">
        <f>H94+H88+H91</f>
        <v>#REF!</v>
      </c>
    </row>
    <row r="88" spans="1:8" ht="63">
      <c r="A88" s="17" t="s">
        <v>69</v>
      </c>
      <c r="B88" s="257" t="s">
        <v>754</v>
      </c>
      <c r="C88" s="258"/>
      <c r="D88" s="258"/>
      <c r="E88" s="277"/>
      <c r="F88" s="259"/>
      <c r="G88" s="259" t="e">
        <f>G89</f>
        <v>#REF!</v>
      </c>
      <c r="H88" s="259" t="e">
        <f>H89</f>
        <v>#REF!</v>
      </c>
    </row>
    <row r="89" spans="1:8" ht="15.75">
      <c r="A89" s="112" t="s">
        <v>29</v>
      </c>
      <c r="B89" s="257" t="s">
        <v>755</v>
      </c>
      <c r="C89" s="258"/>
      <c r="D89" s="258"/>
      <c r="E89" s="277"/>
      <c r="F89" s="259"/>
      <c r="G89" s="259" t="e">
        <f>G90</f>
        <v>#REF!</v>
      </c>
      <c r="H89" s="259" t="e">
        <f>H90</f>
        <v>#REF!</v>
      </c>
    </row>
    <row r="90" spans="1:8" ht="47.25">
      <c r="A90" s="112" t="s">
        <v>444</v>
      </c>
      <c r="B90" s="257" t="s">
        <v>755</v>
      </c>
      <c r="C90" s="258" t="s">
        <v>452</v>
      </c>
      <c r="D90" s="258" t="s">
        <v>152</v>
      </c>
      <c r="E90" s="278" t="s">
        <v>756</v>
      </c>
      <c r="F90" s="259"/>
      <c r="G90" s="259" t="e">
        <f>#REF!</f>
        <v>#REF!</v>
      </c>
      <c r="H90" s="259" t="e">
        <f>#REF!</f>
        <v>#REF!</v>
      </c>
    </row>
    <row r="91" spans="1:8" ht="63">
      <c r="A91" s="112" t="s">
        <v>70</v>
      </c>
      <c r="B91" s="257" t="s">
        <v>757</v>
      </c>
      <c r="C91" s="258"/>
      <c r="D91" s="258"/>
      <c r="E91" s="277"/>
      <c r="F91" s="259"/>
      <c r="G91" s="259" t="e">
        <f>G92</f>
        <v>#REF!</v>
      </c>
      <c r="H91" s="259" t="e">
        <f>H92</f>
        <v>#REF!</v>
      </c>
    </row>
    <row r="92" spans="1:8" ht="15.75">
      <c r="A92" s="112" t="s">
        <v>29</v>
      </c>
      <c r="B92" s="257" t="s">
        <v>758</v>
      </c>
      <c r="C92" s="258"/>
      <c r="D92" s="258"/>
      <c r="E92" s="277"/>
      <c r="F92" s="259"/>
      <c r="G92" s="259" t="e">
        <f>G93</f>
        <v>#REF!</v>
      </c>
      <c r="H92" s="259" t="e">
        <f>H93</f>
        <v>#REF!</v>
      </c>
    </row>
    <row r="93" spans="1:8" ht="47.25">
      <c r="A93" s="112" t="s">
        <v>444</v>
      </c>
      <c r="B93" s="257" t="s">
        <v>758</v>
      </c>
      <c r="C93" s="258" t="s">
        <v>452</v>
      </c>
      <c r="D93" s="258" t="s">
        <v>153</v>
      </c>
      <c r="E93" s="277">
        <v>240</v>
      </c>
      <c r="F93" s="259"/>
      <c r="G93" s="259" t="e">
        <f>#REF!</f>
        <v>#REF!</v>
      </c>
      <c r="H93" s="259" t="e">
        <f>#REF!</f>
        <v>#REF!</v>
      </c>
    </row>
    <row r="94" spans="1:8" ht="78.75">
      <c r="A94" s="256" t="s">
        <v>672</v>
      </c>
      <c r="B94" s="257" t="s">
        <v>752</v>
      </c>
      <c r="C94" s="258"/>
      <c r="D94" s="258"/>
      <c r="E94" s="257"/>
      <c r="F94" s="259"/>
      <c r="G94" s="259" t="e">
        <f>G95</f>
        <v>#REF!</v>
      </c>
      <c r="H94" s="259" t="e">
        <f>H95</f>
        <v>#REF!</v>
      </c>
    </row>
    <row r="95" spans="1:8" ht="47.25">
      <c r="A95" s="248" t="s">
        <v>408</v>
      </c>
      <c r="B95" s="257" t="s">
        <v>753</v>
      </c>
      <c r="C95" s="236"/>
      <c r="D95" s="236"/>
      <c r="E95" s="233"/>
      <c r="F95" s="237">
        <f>F96</f>
        <v>21808.6</v>
      </c>
      <c r="G95" s="237" t="e">
        <f>G96</f>
        <v>#REF!</v>
      </c>
      <c r="H95" s="237" t="e">
        <f>H96</f>
        <v>#REF!</v>
      </c>
    </row>
    <row r="96" spans="1:8" ht="47.25">
      <c r="A96" s="248" t="s">
        <v>444</v>
      </c>
      <c r="B96" s="257" t="s">
        <v>753</v>
      </c>
      <c r="C96" s="236" t="s">
        <v>452</v>
      </c>
      <c r="D96" s="236" t="s">
        <v>152</v>
      </c>
      <c r="E96" s="233">
        <v>240</v>
      </c>
      <c r="F96" s="237">
        <f>'приложение 6'!Q85</f>
        <v>21808.6</v>
      </c>
      <c r="G96" s="237" t="e">
        <f>#REF!</f>
        <v>#REF!</v>
      </c>
      <c r="H96" s="237" t="e">
        <f>#REF!</f>
        <v>#REF!</v>
      </c>
    </row>
    <row r="97" spans="1:8" s="243" customFormat="1" ht="78.75">
      <c r="A97" s="247" t="s">
        <v>436</v>
      </c>
      <c r="B97" s="234" t="s">
        <v>190</v>
      </c>
      <c r="C97" s="235"/>
      <c r="D97" s="235"/>
      <c r="E97" s="234"/>
      <c r="F97" s="238"/>
      <c r="G97" s="238" t="e">
        <f>G98+G102+G111</f>
        <v>#REF!</v>
      </c>
      <c r="H97" s="238" t="e">
        <f>H98+H102+H111</f>
        <v>#REF!</v>
      </c>
    </row>
    <row r="98" spans="1:8" ht="63">
      <c r="A98" s="256" t="s">
        <v>138</v>
      </c>
      <c r="B98" s="257" t="s">
        <v>191</v>
      </c>
      <c r="C98" s="258"/>
      <c r="D98" s="258"/>
      <c r="E98" s="257"/>
      <c r="F98" s="259"/>
      <c r="G98" s="259" t="e">
        <f aca="true" t="shared" si="2" ref="G98:H100">G99</f>
        <v>#REF!</v>
      </c>
      <c r="H98" s="259" t="e">
        <f t="shared" si="2"/>
        <v>#REF!</v>
      </c>
    </row>
    <row r="99" spans="1:8" ht="78.75">
      <c r="A99" s="256" t="s">
        <v>554</v>
      </c>
      <c r="B99" s="257" t="s">
        <v>192</v>
      </c>
      <c r="C99" s="258"/>
      <c r="D99" s="258"/>
      <c r="E99" s="257"/>
      <c r="F99" s="259"/>
      <c r="G99" s="259" t="e">
        <f t="shared" si="2"/>
        <v>#REF!</v>
      </c>
      <c r="H99" s="259" t="e">
        <f t="shared" si="2"/>
        <v>#REF!</v>
      </c>
    </row>
    <row r="100" spans="1:8" ht="31.5">
      <c r="A100" s="256" t="s">
        <v>98</v>
      </c>
      <c r="B100" s="257" t="s">
        <v>193</v>
      </c>
      <c r="C100" s="258"/>
      <c r="D100" s="258"/>
      <c r="E100" s="257"/>
      <c r="F100" s="259"/>
      <c r="G100" s="259" t="e">
        <f t="shared" si="2"/>
        <v>#REF!</v>
      </c>
      <c r="H100" s="259" t="e">
        <f t="shared" si="2"/>
        <v>#REF!</v>
      </c>
    </row>
    <row r="101" spans="1:8" ht="47.25">
      <c r="A101" s="256" t="s">
        <v>444</v>
      </c>
      <c r="B101" s="257" t="s">
        <v>193</v>
      </c>
      <c r="C101" s="258" t="s">
        <v>155</v>
      </c>
      <c r="D101" s="258" t="s">
        <v>154</v>
      </c>
      <c r="E101" s="257">
        <v>240</v>
      </c>
      <c r="F101" s="259"/>
      <c r="G101" s="259" t="e">
        <f>#REF!</f>
        <v>#REF!</v>
      </c>
      <c r="H101" s="259" t="e">
        <f>#REF!</f>
        <v>#REF!</v>
      </c>
    </row>
    <row r="102" spans="1:8" ht="78.75">
      <c r="A102" s="256" t="s">
        <v>439</v>
      </c>
      <c r="B102" s="257" t="s">
        <v>194</v>
      </c>
      <c r="C102" s="258"/>
      <c r="D102" s="258"/>
      <c r="E102" s="257"/>
      <c r="F102" s="259"/>
      <c r="G102" s="259" t="e">
        <f>G103+G108</f>
        <v>#REF!</v>
      </c>
      <c r="H102" s="259" t="e">
        <f>H103+H108</f>
        <v>#REF!</v>
      </c>
    </row>
    <row r="103" spans="1:8" ht="47.25">
      <c r="A103" s="256" t="s">
        <v>558</v>
      </c>
      <c r="B103" s="257" t="s">
        <v>195</v>
      </c>
      <c r="C103" s="258"/>
      <c r="D103" s="258"/>
      <c r="E103" s="257"/>
      <c r="F103" s="259"/>
      <c r="G103" s="259" t="e">
        <f>G104+G106</f>
        <v>#REF!</v>
      </c>
      <c r="H103" s="259" t="e">
        <f>H104+H106</f>
        <v>#REF!</v>
      </c>
    </row>
    <row r="104" spans="1:8" ht="141.75">
      <c r="A104" s="256" t="s">
        <v>240</v>
      </c>
      <c r="B104" s="257" t="s">
        <v>196</v>
      </c>
      <c r="C104" s="258"/>
      <c r="D104" s="258"/>
      <c r="E104" s="257"/>
      <c r="F104" s="259"/>
      <c r="G104" s="259" t="e">
        <f>G105</f>
        <v>#REF!</v>
      </c>
      <c r="H104" s="259" t="e">
        <f>H105</f>
        <v>#REF!</v>
      </c>
    </row>
    <row r="105" spans="1:8" ht="15.75">
      <c r="A105" s="256" t="s">
        <v>450</v>
      </c>
      <c r="B105" s="257" t="s">
        <v>196</v>
      </c>
      <c r="C105" s="258" t="s">
        <v>155</v>
      </c>
      <c r="D105" s="258" t="s">
        <v>156</v>
      </c>
      <c r="E105" s="257">
        <v>510</v>
      </c>
      <c r="F105" s="259"/>
      <c r="G105" s="259" t="e">
        <f>#REF!</f>
        <v>#REF!</v>
      </c>
      <c r="H105" s="259" t="e">
        <f>#REF!</f>
        <v>#REF!</v>
      </c>
    </row>
    <row r="106" spans="1:8" ht="31.5">
      <c r="A106" s="256" t="s">
        <v>564</v>
      </c>
      <c r="B106" s="257" t="s">
        <v>584</v>
      </c>
      <c r="C106" s="258"/>
      <c r="D106" s="258"/>
      <c r="E106" s="257"/>
      <c r="F106" s="259"/>
      <c r="G106" s="259" t="e">
        <f>G107</f>
        <v>#REF!</v>
      </c>
      <c r="H106" s="259" t="e">
        <f>H107</f>
        <v>#REF!</v>
      </c>
    </row>
    <row r="107" spans="1:8" ht="15.75">
      <c r="A107" s="256" t="s">
        <v>450</v>
      </c>
      <c r="B107" s="257" t="s">
        <v>584</v>
      </c>
      <c r="C107" s="258" t="s">
        <v>155</v>
      </c>
      <c r="D107" s="258" t="s">
        <v>156</v>
      </c>
      <c r="E107" s="257">
        <v>510</v>
      </c>
      <c r="F107" s="259"/>
      <c r="G107" s="259" t="e">
        <f>#REF!</f>
        <v>#REF!</v>
      </c>
      <c r="H107" s="259" t="e">
        <f>#REF!</f>
        <v>#REF!</v>
      </c>
    </row>
    <row r="108" spans="1:8" ht="47.25">
      <c r="A108" s="256" t="s">
        <v>560</v>
      </c>
      <c r="B108" s="257" t="s">
        <v>197</v>
      </c>
      <c r="C108" s="258"/>
      <c r="D108" s="258"/>
      <c r="E108" s="257"/>
      <c r="F108" s="259"/>
      <c r="G108" s="259" t="e">
        <f>G109</f>
        <v>#REF!</v>
      </c>
      <c r="H108" s="259" t="e">
        <f>H109</f>
        <v>#REF!</v>
      </c>
    </row>
    <row r="109" spans="1:8" ht="35.25" customHeight="1">
      <c r="A109" s="256" t="s">
        <v>559</v>
      </c>
      <c r="B109" s="257" t="s">
        <v>585</v>
      </c>
      <c r="C109" s="258"/>
      <c r="D109" s="258"/>
      <c r="E109" s="257"/>
      <c r="F109" s="259"/>
      <c r="G109" s="259" t="e">
        <f>G110</f>
        <v>#REF!</v>
      </c>
      <c r="H109" s="259" t="e">
        <f>H110</f>
        <v>#REF!</v>
      </c>
    </row>
    <row r="110" spans="1:8" ht="15.75">
      <c r="A110" s="256" t="s">
        <v>450</v>
      </c>
      <c r="B110" s="257" t="s">
        <v>585</v>
      </c>
      <c r="C110" s="258" t="s">
        <v>155</v>
      </c>
      <c r="D110" s="258" t="s">
        <v>157</v>
      </c>
      <c r="E110" s="257">
        <v>510</v>
      </c>
      <c r="F110" s="259"/>
      <c r="G110" s="259" t="e">
        <f>#REF!</f>
        <v>#REF!</v>
      </c>
      <c r="H110" s="259" t="e">
        <f>#REF!</f>
        <v>#REF!</v>
      </c>
    </row>
    <row r="111" spans="1:8" ht="78.75">
      <c r="A111" s="256" t="s">
        <v>440</v>
      </c>
      <c r="B111" s="257" t="s">
        <v>198</v>
      </c>
      <c r="C111" s="258"/>
      <c r="D111" s="258"/>
      <c r="E111" s="257"/>
      <c r="F111" s="259"/>
      <c r="G111" s="259" t="e">
        <f>G112+G117</f>
        <v>#REF!</v>
      </c>
      <c r="H111" s="259" t="e">
        <f>H112+H117</f>
        <v>#REF!</v>
      </c>
    </row>
    <row r="112" spans="1:8" ht="126">
      <c r="A112" s="256" t="s">
        <v>435</v>
      </c>
      <c r="B112" s="257" t="s">
        <v>199</v>
      </c>
      <c r="C112" s="258"/>
      <c r="D112" s="258"/>
      <c r="E112" s="257"/>
      <c r="F112" s="259"/>
      <c r="G112" s="259" t="e">
        <f>G113</f>
        <v>#REF!</v>
      </c>
      <c r="H112" s="259" t="e">
        <f>H113</f>
        <v>#REF!</v>
      </c>
    </row>
    <row r="113" spans="1:8" ht="31.5">
      <c r="A113" s="256" t="s">
        <v>98</v>
      </c>
      <c r="B113" s="257" t="s">
        <v>200</v>
      </c>
      <c r="C113" s="258"/>
      <c r="D113" s="258"/>
      <c r="E113" s="257"/>
      <c r="F113" s="259"/>
      <c r="G113" s="259" t="e">
        <f>SUM(G114:G116)</f>
        <v>#REF!</v>
      </c>
      <c r="H113" s="259" t="e">
        <f>SUM(H114:H116)</f>
        <v>#REF!</v>
      </c>
    </row>
    <row r="114" spans="1:8" ht="37.5" customHeight="1">
      <c r="A114" s="256" t="s">
        <v>315</v>
      </c>
      <c r="B114" s="257" t="s">
        <v>200</v>
      </c>
      <c r="C114" s="258" t="s">
        <v>155</v>
      </c>
      <c r="D114" s="258" t="s">
        <v>154</v>
      </c>
      <c r="E114" s="257">
        <v>120</v>
      </c>
      <c r="F114" s="259"/>
      <c r="G114" s="259" t="e">
        <f>#REF!</f>
        <v>#REF!</v>
      </c>
      <c r="H114" s="259" t="e">
        <f>#REF!</f>
        <v>#REF!</v>
      </c>
    </row>
    <row r="115" spans="1:8" ht="47.25">
      <c r="A115" s="256" t="s">
        <v>444</v>
      </c>
      <c r="B115" s="257" t="s">
        <v>200</v>
      </c>
      <c r="C115" s="258" t="s">
        <v>155</v>
      </c>
      <c r="D115" s="258" t="s">
        <v>154</v>
      </c>
      <c r="E115" s="257">
        <v>240</v>
      </c>
      <c r="F115" s="259"/>
      <c r="G115" s="259" t="e">
        <f>#REF!</f>
        <v>#REF!</v>
      </c>
      <c r="H115" s="259" t="e">
        <f>#REF!</f>
        <v>#REF!</v>
      </c>
    </row>
    <row r="116" spans="1:8" ht="15.75">
      <c r="A116" s="256" t="s">
        <v>445</v>
      </c>
      <c r="B116" s="257" t="s">
        <v>200</v>
      </c>
      <c r="C116" s="258" t="s">
        <v>155</v>
      </c>
      <c r="D116" s="258" t="s">
        <v>154</v>
      </c>
      <c r="E116" s="257">
        <v>850</v>
      </c>
      <c r="F116" s="259"/>
      <c r="G116" s="259" t="e">
        <f>#REF!</f>
        <v>#REF!</v>
      </c>
      <c r="H116" s="259" t="e">
        <f>#REF!</f>
        <v>#REF!</v>
      </c>
    </row>
    <row r="117" spans="1:8" ht="63">
      <c r="A117" s="256" t="s">
        <v>441</v>
      </c>
      <c r="B117" s="257" t="s">
        <v>201</v>
      </c>
      <c r="C117" s="258"/>
      <c r="D117" s="258"/>
      <c r="E117" s="257"/>
      <c r="F117" s="259"/>
      <c r="G117" s="259" t="e">
        <f>G118</f>
        <v>#REF!</v>
      </c>
      <c r="H117" s="259" t="e">
        <f>H118</f>
        <v>#REF!</v>
      </c>
    </row>
    <row r="118" spans="1:8" ht="47.25">
      <c r="A118" s="256" t="s">
        <v>100</v>
      </c>
      <c r="B118" s="257" t="s">
        <v>202</v>
      </c>
      <c r="C118" s="258"/>
      <c r="D118" s="258"/>
      <c r="E118" s="257"/>
      <c r="F118" s="259"/>
      <c r="G118" s="259" t="e">
        <f>SUM(G119:G121)</f>
        <v>#REF!</v>
      </c>
      <c r="H118" s="259" t="e">
        <f>SUM(H119:H121)</f>
        <v>#REF!</v>
      </c>
    </row>
    <row r="119" spans="1:8" ht="31.5">
      <c r="A119" s="256" t="s">
        <v>447</v>
      </c>
      <c r="B119" s="257" t="s">
        <v>202</v>
      </c>
      <c r="C119" s="258" t="s">
        <v>155</v>
      </c>
      <c r="D119" s="258" t="s">
        <v>141</v>
      </c>
      <c r="E119" s="257">
        <v>110</v>
      </c>
      <c r="F119" s="259"/>
      <c r="G119" s="259" t="e">
        <f>#REF!</f>
        <v>#REF!</v>
      </c>
      <c r="H119" s="259" t="e">
        <f>#REF!</f>
        <v>#REF!</v>
      </c>
    </row>
    <row r="120" spans="1:8" ht="47.25">
      <c r="A120" s="256" t="s">
        <v>444</v>
      </c>
      <c r="B120" s="257" t="s">
        <v>202</v>
      </c>
      <c r="C120" s="258" t="s">
        <v>155</v>
      </c>
      <c r="D120" s="258" t="s">
        <v>141</v>
      </c>
      <c r="E120" s="257">
        <v>240</v>
      </c>
      <c r="F120" s="259"/>
      <c r="G120" s="259" t="e">
        <f>#REF!</f>
        <v>#REF!</v>
      </c>
      <c r="H120" s="259" t="e">
        <f>#REF!</f>
        <v>#REF!</v>
      </c>
    </row>
    <row r="121" spans="1:8" ht="15.75">
      <c r="A121" s="256" t="s">
        <v>445</v>
      </c>
      <c r="B121" s="257" t="s">
        <v>202</v>
      </c>
      <c r="C121" s="258" t="s">
        <v>155</v>
      </c>
      <c r="D121" s="258" t="s">
        <v>141</v>
      </c>
      <c r="E121" s="257">
        <v>850</v>
      </c>
      <c r="F121" s="259"/>
      <c r="G121" s="259" t="e">
        <f>#REF!</f>
        <v>#REF!</v>
      </c>
      <c r="H121" s="259" t="e">
        <f>#REF!</f>
        <v>#REF!</v>
      </c>
    </row>
    <row r="122" spans="1:8" s="243" customFormat="1" ht="63">
      <c r="A122" s="120" t="s">
        <v>411</v>
      </c>
      <c r="B122" s="234" t="s">
        <v>228</v>
      </c>
      <c r="C122" s="235"/>
      <c r="D122" s="235"/>
      <c r="E122" s="234"/>
      <c r="F122" s="238" t="e">
        <f>F123+F132+#REF!+F137</f>
        <v>#REF!</v>
      </c>
      <c r="G122" s="238" t="e">
        <f>G123+G132+G137</f>
        <v>#REF!</v>
      </c>
      <c r="H122" s="238" t="e">
        <f>H123+H132+H137</f>
        <v>#REF!</v>
      </c>
    </row>
    <row r="123" spans="1:8" ht="78.75">
      <c r="A123" s="23" t="s">
        <v>62</v>
      </c>
      <c r="B123" s="257" t="s">
        <v>229</v>
      </c>
      <c r="C123" s="258"/>
      <c r="D123" s="258"/>
      <c r="E123" s="257"/>
      <c r="F123" s="259">
        <f>F124+F128+F130</f>
        <v>12174.8</v>
      </c>
      <c r="G123" s="259" t="e">
        <f>G124+G128+G130+G126</f>
        <v>#REF!</v>
      </c>
      <c r="H123" s="259" t="e">
        <f>H124+H128+H130+H126</f>
        <v>#REF!</v>
      </c>
    </row>
    <row r="124" spans="1:8" ht="15.75">
      <c r="A124" s="23" t="s">
        <v>64</v>
      </c>
      <c r="B124" s="257" t="s">
        <v>230</v>
      </c>
      <c r="C124" s="258"/>
      <c r="D124" s="258"/>
      <c r="E124" s="257"/>
      <c r="F124" s="259">
        <f>F125</f>
        <v>10399.1</v>
      </c>
      <c r="G124" s="259" t="e">
        <f>G125</f>
        <v>#REF!</v>
      </c>
      <c r="H124" s="259" t="e">
        <f>H125</f>
        <v>#REF!</v>
      </c>
    </row>
    <row r="125" spans="1:8" ht="15.75">
      <c r="A125" s="256" t="s">
        <v>446</v>
      </c>
      <c r="B125" s="257" t="s">
        <v>230</v>
      </c>
      <c r="C125" s="258" t="s">
        <v>452</v>
      </c>
      <c r="D125" s="258" t="s">
        <v>231</v>
      </c>
      <c r="E125" s="257">
        <v>610</v>
      </c>
      <c r="F125" s="259">
        <f>'приложение 6'!Q306</f>
        <v>10399.1</v>
      </c>
      <c r="G125" s="259" t="e">
        <f>#REF!</f>
        <v>#REF!</v>
      </c>
      <c r="H125" s="259" t="e">
        <f>#REF!</f>
        <v>#REF!</v>
      </c>
    </row>
    <row r="126" spans="1:8" ht="78.75">
      <c r="A126" s="225" t="s">
        <v>569</v>
      </c>
      <c r="B126" s="257" t="s">
        <v>572</v>
      </c>
      <c r="C126" s="236"/>
      <c r="D126" s="236"/>
      <c r="E126" s="233"/>
      <c r="F126" s="259"/>
      <c r="G126" s="259" t="e">
        <f>G127</f>
        <v>#REF!</v>
      </c>
      <c r="H126" s="259" t="e">
        <f>H127</f>
        <v>#REF!</v>
      </c>
    </row>
    <row r="127" spans="1:8" ht="15.75">
      <c r="A127" s="225" t="s">
        <v>446</v>
      </c>
      <c r="B127" s="257" t="s">
        <v>572</v>
      </c>
      <c r="C127" s="258" t="s">
        <v>452</v>
      </c>
      <c r="D127" s="258" t="s">
        <v>231</v>
      </c>
      <c r="E127" s="233">
        <v>610</v>
      </c>
      <c r="F127" s="259"/>
      <c r="G127" s="259" t="e">
        <f>#REF!</f>
        <v>#REF!</v>
      </c>
      <c r="H127" s="259" t="e">
        <f>#REF!</f>
        <v>#REF!</v>
      </c>
    </row>
    <row r="128" spans="1:8" ht="47.25">
      <c r="A128" s="4" t="s">
        <v>515</v>
      </c>
      <c r="B128" s="257" t="s">
        <v>232</v>
      </c>
      <c r="C128" s="258"/>
      <c r="D128" s="258"/>
      <c r="E128" s="257"/>
      <c r="F128" s="259">
        <f>F129</f>
        <v>360.8</v>
      </c>
      <c r="G128" s="259" t="e">
        <f>G129</f>
        <v>#REF!</v>
      </c>
      <c r="H128" s="259" t="e">
        <f>H129</f>
        <v>#REF!</v>
      </c>
    </row>
    <row r="129" spans="1:8" ht="15.75">
      <c r="A129" s="256" t="s">
        <v>446</v>
      </c>
      <c r="B129" s="257" t="s">
        <v>232</v>
      </c>
      <c r="C129" s="258" t="s">
        <v>452</v>
      </c>
      <c r="D129" s="258" t="s">
        <v>231</v>
      </c>
      <c r="E129" s="257">
        <v>610</v>
      </c>
      <c r="F129" s="259">
        <f>'приложение 6'!Q310</f>
        <v>360.8</v>
      </c>
      <c r="G129" s="259" t="e">
        <f>#REF!</f>
        <v>#REF!</v>
      </c>
      <c r="H129" s="259" t="e">
        <f>#REF!</f>
        <v>#REF!</v>
      </c>
    </row>
    <row r="130" spans="1:8" ht="47.25">
      <c r="A130" s="4" t="s">
        <v>421</v>
      </c>
      <c r="B130" s="257" t="s">
        <v>233</v>
      </c>
      <c r="C130" s="258"/>
      <c r="D130" s="258"/>
      <c r="E130" s="257"/>
      <c r="F130" s="259">
        <f>F131</f>
        <v>1414.9</v>
      </c>
      <c r="G130" s="259" t="e">
        <f>G131</f>
        <v>#REF!</v>
      </c>
      <c r="H130" s="259" t="e">
        <f>H131</f>
        <v>#REF!</v>
      </c>
    </row>
    <row r="131" spans="1:8" ht="15.75">
      <c r="A131" s="256" t="s">
        <v>446</v>
      </c>
      <c r="B131" s="257" t="s">
        <v>233</v>
      </c>
      <c r="C131" s="258" t="s">
        <v>452</v>
      </c>
      <c r="D131" s="258" t="s">
        <v>231</v>
      </c>
      <c r="E131" s="257">
        <v>610</v>
      </c>
      <c r="F131" s="259">
        <f>'приложение 6'!Q312</f>
        <v>1414.9</v>
      </c>
      <c r="G131" s="259" t="e">
        <f>#REF!</f>
        <v>#REF!</v>
      </c>
      <c r="H131" s="259" t="e">
        <f>#REF!</f>
        <v>#REF!</v>
      </c>
    </row>
    <row r="132" spans="1:8" ht="63">
      <c r="A132" s="4" t="s">
        <v>422</v>
      </c>
      <c r="B132" s="257" t="s">
        <v>234</v>
      </c>
      <c r="C132" s="258"/>
      <c r="D132" s="258"/>
      <c r="E132" s="257"/>
      <c r="F132" s="259">
        <f aca="true" t="shared" si="3" ref="F132:H133">F133</f>
        <v>11892.2</v>
      </c>
      <c r="G132" s="259" t="e">
        <f>G133+G135</f>
        <v>#REF!</v>
      </c>
      <c r="H132" s="259" t="e">
        <f>H133+H135</f>
        <v>#REF!</v>
      </c>
    </row>
    <row r="133" spans="1:8" ht="15.75">
      <c r="A133" s="4" t="s">
        <v>22</v>
      </c>
      <c r="B133" s="257" t="s">
        <v>235</v>
      </c>
      <c r="C133" s="258"/>
      <c r="D133" s="258"/>
      <c r="E133" s="257"/>
      <c r="F133" s="259">
        <f t="shared" si="3"/>
        <v>11892.2</v>
      </c>
      <c r="G133" s="259" t="e">
        <f t="shared" si="3"/>
        <v>#REF!</v>
      </c>
      <c r="H133" s="259" t="e">
        <f t="shared" si="3"/>
        <v>#REF!</v>
      </c>
    </row>
    <row r="134" spans="1:8" ht="15.75">
      <c r="A134" s="256" t="s">
        <v>446</v>
      </c>
      <c r="B134" s="257" t="s">
        <v>235</v>
      </c>
      <c r="C134" s="258" t="s">
        <v>452</v>
      </c>
      <c r="D134" s="258" t="s">
        <v>231</v>
      </c>
      <c r="E134" s="257">
        <v>610</v>
      </c>
      <c r="F134" s="259">
        <f>'приложение 6'!Q317</f>
        <v>11892.2</v>
      </c>
      <c r="G134" s="259" t="e">
        <f>#REF!</f>
        <v>#REF!</v>
      </c>
      <c r="H134" s="259" t="e">
        <f>#REF!</f>
        <v>#REF!</v>
      </c>
    </row>
    <row r="135" spans="1:8" ht="78.75">
      <c r="A135" s="4" t="s">
        <v>569</v>
      </c>
      <c r="B135" s="257" t="s">
        <v>573</v>
      </c>
      <c r="C135" s="258"/>
      <c r="D135" s="258"/>
      <c r="E135" s="257"/>
      <c r="F135" s="259"/>
      <c r="G135" s="259" t="e">
        <f>G136</f>
        <v>#REF!</v>
      </c>
      <c r="H135" s="259" t="e">
        <f>H136</f>
        <v>#REF!</v>
      </c>
    </row>
    <row r="136" spans="1:8" ht="15.75">
      <c r="A136" s="4" t="s">
        <v>446</v>
      </c>
      <c r="B136" s="257" t="s">
        <v>573</v>
      </c>
      <c r="C136" s="258" t="s">
        <v>452</v>
      </c>
      <c r="D136" s="258" t="s">
        <v>231</v>
      </c>
      <c r="E136" s="257">
        <v>610</v>
      </c>
      <c r="F136" s="259"/>
      <c r="G136" s="259" t="e">
        <f>#REF!</f>
        <v>#REF!</v>
      </c>
      <c r="H136" s="259" t="e">
        <f>#REF!</f>
        <v>#REF!</v>
      </c>
    </row>
    <row r="137" spans="1:8" ht="78.75">
      <c r="A137" s="28" t="s">
        <v>413</v>
      </c>
      <c r="B137" s="257" t="s">
        <v>238</v>
      </c>
      <c r="C137" s="258"/>
      <c r="D137" s="258"/>
      <c r="E137" s="257"/>
      <c r="F137" s="259">
        <f aca="true" t="shared" si="4" ref="F137:H138">F138</f>
        <v>6977.1</v>
      </c>
      <c r="G137" s="259" t="e">
        <f>G138+G140</f>
        <v>#REF!</v>
      </c>
      <c r="H137" s="259" t="e">
        <f>H138+H140</f>
        <v>#REF!</v>
      </c>
    </row>
    <row r="138" spans="1:8" ht="31.5">
      <c r="A138" s="28" t="s">
        <v>92</v>
      </c>
      <c r="B138" s="257" t="s">
        <v>239</v>
      </c>
      <c r="C138" s="258"/>
      <c r="D138" s="258"/>
      <c r="E138" s="257"/>
      <c r="F138" s="259">
        <f t="shared" si="4"/>
        <v>6977.1</v>
      </c>
      <c r="G138" s="259" t="e">
        <f t="shared" si="4"/>
        <v>#REF!</v>
      </c>
      <c r="H138" s="259" t="e">
        <f t="shared" si="4"/>
        <v>#REF!</v>
      </c>
    </row>
    <row r="139" spans="1:8" ht="15.75">
      <c r="A139" s="256" t="s">
        <v>446</v>
      </c>
      <c r="B139" s="257" t="s">
        <v>239</v>
      </c>
      <c r="C139" s="258" t="s">
        <v>452</v>
      </c>
      <c r="D139" s="258" t="s">
        <v>150</v>
      </c>
      <c r="E139" s="257">
        <v>610</v>
      </c>
      <c r="F139" s="259">
        <f>'приложение 6'!Q283</f>
        <v>6977.1</v>
      </c>
      <c r="G139" s="259" t="e">
        <f>#REF!</f>
        <v>#REF!</v>
      </c>
      <c r="H139" s="259" t="e">
        <f>#REF!</f>
        <v>#REF!</v>
      </c>
    </row>
    <row r="140" spans="1:8" ht="78.75">
      <c r="A140" s="225" t="s">
        <v>569</v>
      </c>
      <c r="B140" s="257" t="s">
        <v>571</v>
      </c>
      <c r="C140" s="258"/>
      <c r="D140" s="258"/>
      <c r="E140" s="257"/>
      <c r="F140" s="259"/>
      <c r="G140" s="259" t="e">
        <f>G141</f>
        <v>#REF!</v>
      </c>
      <c r="H140" s="259" t="e">
        <f>H141</f>
        <v>#REF!</v>
      </c>
    </row>
    <row r="141" spans="1:8" ht="15.75">
      <c r="A141" s="225" t="s">
        <v>446</v>
      </c>
      <c r="B141" s="257" t="s">
        <v>571</v>
      </c>
      <c r="C141" s="258" t="s">
        <v>452</v>
      </c>
      <c r="D141" s="258" t="s">
        <v>150</v>
      </c>
      <c r="E141" s="257">
        <v>610</v>
      </c>
      <c r="F141" s="259"/>
      <c r="G141" s="259" t="e">
        <f>#REF!</f>
        <v>#REF!</v>
      </c>
      <c r="H141" s="259" t="e">
        <f>#REF!</f>
        <v>#REF!</v>
      </c>
    </row>
    <row r="142" spans="1:8" s="243" customFormat="1" ht="47.25">
      <c r="A142" s="247" t="s">
        <v>415</v>
      </c>
      <c r="B142" s="234" t="s">
        <v>203</v>
      </c>
      <c r="C142" s="235"/>
      <c r="D142" s="235"/>
      <c r="E142" s="234"/>
      <c r="F142" s="238" t="e">
        <f>F143+F146+F149+F152</f>
        <v>#REF!</v>
      </c>
      <c r="G142" s="238" t="e">
        <f>G143+G146+G149+G152</f>
        <v>#REF!</v>
      </c>
      <c r="H142" s="238" t="e">
        <f>H143+H146+H149+H152</f>
        <v>#REF!</v>
      </c>
    </row>
    <row r="143" spans="1:8" ht="78.75">
      <c r="A143" s="256" t="s">
        <v>417</v>
      </c>
      <c r="B143" s="257" t="s">
        <v>204</v>
      </c>
      <c r="C143" s="258"/>
      <c r="D143" s="258"/>
      <c r="E143" s="257"/>
      <c r="F143" s="259" t="e">
        <f>F144+#REF!</f>
        <v>#REF!</v>
      </c>
      <c r="G143" s="259" t="e">
        <f>G144</f>
        <v>#REF!</v>
      </c>
      <c r="H143" s="259" t="e">
        <f>H144</f>
        <v>#REF!</v>
      </c>
    </row>
    <row r="144" spans="1:8" ht="15.75">
      <c r="A144" s="256" t="s">
        <v>22</v>
      </c>
      <c r="B144" s="257" t="s">
        <v>205</v>
      </c>
      <c r="C144" s="258"/>
      <c r="D144" s="258"/>
      <c r="E144" s="257"/>
      <c r="F144" s="259">
        <f>F145</f>
        <v>160</v>
      </c>
      <c r="G144" s="259" t="e">
        <f>G145</f>
        <v>#REF!</v>
      </c>
      <c r="H144" s="259" t="e">
        <f>H145</f>
        <v>#REF!</v>
      </c>
    </row>
    <row r="145" spans="1:8" ht="15.75">
      <c r="A145" s="256" t="s">
        <v>446</v>
      </c>
      <c r="B145" s="257" t="s">
        <v>205</v>
      </c>
      <c r="C145" s="258" t="s">
        <v>452</v>
      </c>
      <c r="D145" s="258" t="s">
        <v>206</v>
      </c>
      <c r="E145" s="257">
        <v>610</v>
      </c>
      <c r="F145" s="259">
        <f>'приложение 6'!Q290</f>
        <v>160</v>
      </c>
      <c r="G145" s="259" t="e">
        <f>#REF!</f>
        <v>#REF!</v>
      </c>
      <c r="H145" s="259" t="e">
        <f>#REF!</f>
        <v>#REF!</v>
      </c>
    </row>
    <row r="146" spans="1:8" ht="94.5">
      <c r="A146" s="256" t="s">
        <v>418</v>
      </c>
      <c r="B146" s="257" t="s">
        <v>208</v>
      </c>
      <c r="C146" s="258"/>
      <c r="D146" s="258"/>
      <c r="E146" s="257"/>
      <c r="F146" s="259">
        <f aca="true" t="shared" si="5" ref="F146:H147">F147</f>
        <v>60</v>
      </c>
      <c r="G146" s="259" t="e">
        <f t="shared" si="5"/>
        <v>#REF!</v>
      </c>
      <c r="H146" s="259" t="e">
        <f t="shared" si="5"/>
        <v>#REF!</v>
      </c>
    </row>
    <row r="147" spans="1:8" ht="15.75">
      <c r="A147" s="256" t="s">
        <v>22</v>
      </c>
      <c r="B147" s="257" t="s">
        <v>209</v>
      </c>
      <c r="C147" s="258"/>
      <c r="D147" s="258"/>
      <c r="E147" s="257"/>
      <c r="F147" s="259">
        <f t="shared" si="5"/>
        <v>60</v>
      </c>
      <c r="G147" s="259" t="e">
        <f t="shared" si="5"/>
        <v>#REF!</v>
      </c>
      <c r="H147" s="259" t="e">
        <f t="shared" si="5"/>
        <v>#REF!</v>
      </c>
    </row>
    <row r="148" spans="1:8" ht="15.75">
      <c r="A148" s="256" t="s">
        <v>446</v>
      </c>
      <c r="B148" s="257" t="s">
        <v>209</v>
      </c>
      <c r="C148" s="258" t="s">
        <v>452</v>
      </c>
      <c r="D148" s="258" t="s">
        <v>206</v>
      </c>
      <c r="E148" s="257">
        <v>610</v>
      </c>
      <c r="F148" s="259">
        <f>'приложение 6'!Q297</f>
        <v>60</v>
      </c>
      <c r="G148" s="259" t="e">
        <f>#REF!</f>
        <v>#REF!</v>
      </c>
      <c r="H148" s="259" t="e">
        <f>#REF!</f>
        <v>#REF!</v>
      </c>
    </row>
    <row r="149" spans="1:8" ht="63">
      <c r="A149" s="256" t="s">
        <v>419</v>
      </c>
      <c r="B149" s="257" t="s">
        <v>210</v>
      </c>
      <c r="C149" s="258"/>
      <c r="D149" s="258"/>
      <c r="E149" s="257"/>
      <c r="F149" s="259">
        <f aca="true" t="shared" si="6" ref="F149:H150">F150</f>
        <v>100</v>
      </c>
      <c r="G149" s="259" t="e">
        <f t="shared" si="6"/>
        <v>#REF!</v>
      </c>
      <c r="H149" s="259" t="e">
        <f t="shared" si="6"/>
        <v>#REF!</v>
      </c>
    </row>
    <row r="150" spans="1:8" ht="15.75">
      <c r="A150" s="256" t="s">
        <v>22</v>
      </c>
      <c r="B150" s="257" t="s">
        <v>211</v>
      </c>
      <c r="C150" s="258"/>
      <c r="D150" s="258"/>
      <c r="E150" s="257"/>
      <c r="F150" s="259">
        <f t="shared" si="6"/>
        <v>100</v>
      </c>
      <c r="G150" s="259" t="e">
        <f t="shared" si="6"/>
        <v>#REF!</v>
      </c>
      <c r="H150" s="259" t="e">
        <f t="shared" si="6"/>
        <v>#REF!</v>
      </c>
    </row>
    <row r="151" spans="1:8" ht="15.75">
      <c r="A151" s="256" t="s">
        <v>446</v>
      </c>
      <c r="B151" s="257" t="s">
        <v>211</v>
      </c>
      <c r="C151" s="258" t="s">
        <v>452</v>
      </c>
      <c r="D151" s="258" t="s">
        <v>206</v>
      </c>
      <c r="E151" s="257">
        <v>610</v>
      </c>
      <c r="F151" s="259">
        <f>'приложение 6'!Q300</f>
        <v>100</v>
      </c>
      <c r="G151" s="259" t="e">
        <f>#REF!</f>
        <v>#REF!</v>
      </c>
      <c r="H151" s="259" t="e">
        <f>#REF!</f>
        <v>#REF!</v>
      </c>
    </row>
    <row r="152" spans="1:8" ht="31.5">
      <c r="A152" s="256" t="s">
        <v>424</v>
      </c>
      <c r="B152" s="257" t="s">
        <v>212</v>
      </c>
      <c r="C152" s="258"/>
      <c r="D152" s="258"/>
      <c r="E152" s="257"/>
      <c r="F152" s="259">
        <f aca="true" t="shared" si="7" ref="F152:H153">F153</f>
        <v>792.0999999999999</v>
      </c>
      <c r="G152" s="259" t="e">
        <f t="shared" si="7"/>
        <v>#REF!</v>
      </c>
      <c r="H152" s="259" t="e">
        <f t="shared" si="7"/>
        <v>#REF!</v>
      </c>
    </row>
    <row r="153" spans="1:8" ht="31.5">
      <c r="A153" s="256" t="s">
        <v>425</v>
      </c>
      <c r="B153" s="257" t="s">
        <v>213</v>
      </c>
      <c r="C153" s="258"/>
      <c r="D153" s="258"/>
      <c r="E153" s="257"/>
      <c r="F153" s="259">
        <f t="shared" si="7"/>
        <v>792.0999999999999</v>
      </c>
      <c r="G153" s="259" t="e">
        <f t="shared" si="7"/>
        <v>#REF!</v>
      </c>
      <c r="H153" s="259" t="e">
        <f t="shared" si="7"/>
        <v>#REF!</v>
      </c>
    </row>
    <row r="154" spans="1:8" ht="47.25">
      <c r="A154" s="256" t="s">
        <v>449</v>
      </c>
      <c r="B154" s="257" t="s">
        <v>213</v>
      </c>
      <c r="C154" s="258" t="s">
        <v>452</v>
      </c>
      <c r="D154" s="258" t="s">
        <v>143</v>
      </c>
      <c r="E154" s="257">
        <v>320</v>
      </c>
      <c r="F154" s="259">
        <f>'приложение 6'!Q360</f>
        <v>792.0999999999999</v>
      </c>
      <c r="G154" s="259" t="e">
        <f>#REF!</f>
        <v>#REF!</v>
      </c>
      <c r="H154" s="259" t="e">
        <f>#REF!</f>
        <v>#REF!</v>
      </c>
    </row>
    <row r="155" spans="1:8" s="243" customFormat="1" ht="78.75">
      <c r="A155" s="247" t="s">
        <v>511</v>
      </c>
      <c r="B155" s="234" t="s">
        <v>512</v>
      </c>
      <c r="C155" s="235"/>
      <c r="D155" s="235"/>
      <c r="E155" s="234"/>
      <c r="F155" s="238">
        <f>F157</f>
        <v>296.6</v>
      </c>
      <c r="G155" s="238" t="e">
        <f aca="true" t="shared" si="8" ref="G155:H157">G156</f>
        <v>#REF!</v>
      </c>
      <c r="H155" s="238" t="e">
        <f t="shared" si="8"/>
        <v>#REF!</v>
      </c>
    </row>
    <row r="156" spans="1:8" ht="78.75">
      <c r="A156" s="256" t="s">
        <v>673</v>
      </c>
      <c r="B156" s="257" t="s">
        <v>674</v>
      </c>
      <c r="C156" s="258"/>
      <c r="D156" s="258"/>
      <c r="E156" s="257"/>
      <c r="F156" s="259"/>
      <c r="G156" s="259" t="e">
        <f t="shared" si="8"/>
        <v>#REF!</v>
      </c>
      <c r="H156" s="259" t="e">
        <f t="shared" si="8"/>
        <v>#REF!</v>
      </c>
    </row>
    <row r="157" spans="1:8" ht="31.5">
      <c r="A157" s="256" t="s">
        <v>510</v>
      </c>
      <c r="B157" s="257" t="s">
        <v>214</v>
      </c>
      <c r="C157" s="258"/>
      <c r="D157" s="258"/>
      <c r="E157" s="257"/>
      <c r="F157" s="259">
        <f>F158</f>
        <v>296.6</v>
      </c>
      <c r="G157" s="259" t="e">
        <f t="shared" si="8"/>
        <v>#REF!</v>
      </c>
      <c r="H157" s="259" t="e">
        <f t="shared" si="8"/>
        <v>#REF!</v>
      </c>
    </row>
    <row r="158" spans="1:8" ht="47.25">
      <c r="A158" s="256" t="s">
        <v>444</v>
      </c>
      <c r="B158" s="257" t="s">
        <v>214</v>
      </c>
      <c r="C158" s="258" t="s">
        <v>452</v>
      </c>
      <c r="D158" s="258" t="s">
        <v>215</v>
      </c>
      <c r="E158" s="257">
        <v>240</v>
      </c>
      <c r="F158" s="259">
        <f>'приложение 6'!Q229</f>
        <v>296.6</v>
      </c>
      <c r="G158" s="259" t="e">
        <f>#REF!</f>
        <v>#REF!</v>
      </c>
      <c r="H158" s="259" t="e">
        <f>#REF!</f>
        <v>#REF!</v>
      </c>
    </row>
    <row r="159" spans="1:8" s="243" customFormat="1" ht="94.5">
      <c r="A159" s="247" t="s">
        <v>139</v>
      </c>
      <c r="B159" s="234" t="s">
        <v>216</v>
      </c>
      <c r="C159" s="235"/>
      <c r="D159" s="235"/>
      <c r="E159" s="234"/>
      <c r="F159" s="238">
        <f>F160+F163+F166+F169</f>
        <v>0</v>
      </c>
      <c r="G159" s="238">
        <v>0</v>
      </c>
      <c r="H159" s="238" t="e">
        <f>H160+H163+H166+H169</f>
        <v>#REF!</v>
      </c>
    </row>
    <row r="160" spans="1:8" ht="31.5">
      <c r="A160" s="256" t="s">
        <v>407</v>
      </c>
      <c r="B160" s="257" t="s">
        <v>217</v>
      </c>
      <c r="C160" s="258"/>
      <c r="D160" s="258"/>
      <c r="E160" s="257"/>
      <c r="F160" s="259">
        <f>F161</f>
        <v>0</v>
      </c>
      <c r="G160" s="259">
        <v>0</v>
      </c>
      <c r="H160" s="259" t="e">
        <f>H161</f>
        <v>#REF!</v>
      </c>
    </row>
    <row r="161" spans="1:8" ht="47.25">
      <c r="A161" s="256" t="s">
        <v>458</v>
      </c>
      <c r="B161" s="257" t="s">
        <v>218</v>
      </c>
      <c r="C161" s="258"/>
      <c r="D161" s="258"/>
      <c r="E161" s="257"/>
      <c r="F161" s="259">
        <f>F162</f>
        <v>0</v>
      </c>
      <c r="G161" s="259">
        <v>0</v>
      </c>
      <c r="H161" s="259" t="e">
        <f>H162</f>
        <v>#REF!</v>
      </c>
    </row>
    <row r="162" spans="1:8" ht="47.25">
      <c r="A162" s="256" t="s">
        <v>444</v>
      </c>
      <c r="B162" s="257" t="s">
        <v>218</v>
      </c>
      <c r="C162" s="258" t="s">
        <v>452</v>
      </c>
      <c r="D162" s="258" t="s">
        <v>144</v>
      </c>
      <c r="E162" s="257">
        <v>240</v>
      </c>
      <c r="F162" s="259"/>
      <c r="G162" s="259">
        <v>0</v>
      </c>
      <c r="H162" s="259" t="e">
        <f>#REF!</f>
        <v>#REF!</v>
      </c>
    </row>
    <row r="163" spans="1:8" ht="29.25" customHeight="1">
      <c r="A163" s="256" t="s">
        <v>16</v>
      </c>
      <c r="B163" s="257" t="s">
        <v>219</v>
      </c>
      <c r="C163" s="258"/>
      <c r="D163" s="258"/>
      <c r="E163" s="257"/>
      <c r="F163" s="259">
        <f>F164</f>
        <v>0</v>
      </c>
      <c r="G163" s="259">
        <v>0</v>
      </c>
      <c r="H163" s="259" t="e">
        <f>H164</f>
        <v>#REF!</v>
      </c>
    </row>
    <row r="164" spans="1:8" ht="31.5">
      <c r="A164" s="256" t="s">
        <v>484</v>
      </c>
      <c r="B164" s="257" t="s">
        <v>220</v>
      </c>
      <c r="C164" s="258"/>
      <c r="D164" s="258"/>
      <c r="E164" s="257"/>
      <c r="F164" s="259">
        <f>F165</f>
        <v>0</v>
      </c>
      <c r="G164" s="259">
        <v>0</v>
      </c>
      <c r="H164" s="259" t="e">
        <f>H165</f>
        <v>#REF!</v>
      </c>
    </row>
    <row r="165" spans="1:8" ht="47.25">
      <c r="A165" s="256" t="s">
        <v>444</v>
      </c>
      <c r="B165" s="257" t="s">
        <v>220</v>
      </c>
      <c r="C165" s="258" t="s">
        <v>452</v>
      </c>
      <c r="D165" s="258" t="s">
        <v>144</v>
      </c>
      <c r="E165" s="257">
        <v>240</v>
      </c>
      <c r="F165" s="259"/>
      <c r="G165" s="259">
        <v>0</v>
      </c>
      <c r="H165" s="259" t="e">
        <f>#REF!</f>
        <v>#REF!</v>
      </c>
    </row>
    <row r="166" spans="1:8" ht="47.25">
      <c r="A166" s="256" t="s">
        <v>494</v>
      </c>
      <c r="B166" s="257" t="s">
        <v>221</v>
      </c>
      <c r="C166" s="258"/>
      <c r="D166" s="258"/>
      <c r="E166" s="257"/>
      <c r="F166" s="259">
        <f>F167</f>
        <v>0</v>
      </c>
      <c r="G166" s="259">
        <v>0</v>
      </c>
      <c r="H166" s="259" t="e">
        <f>H167</f>
        <v>#REF!</v>
      </c>
    </row>
    <row r="167" spans="1:8" ht="31.5">
      <c r="A167" s="256" t="s">
        <v>484</v>
      </c>
      <c r="B167" s="257" t="s">
        <v>222</v>
      </c>
      <c r="C167" s="258"/>
      <c r="D167" s="258"/>
      <c r="E167" s="257"/>
      <c r="F167" s="259">
        <f>F168</f>
        <v>0</v>
      </c>
      <c r="G167" s="259">
        <v>0</v>
      </c>
      <c r="H167" s="259" t="e">
        <f>H168</f>
        <v>#REF!</v>
      </c>
    </row>
    <row r="168" spans="1:8" ht="47.25">
      <c r="A168" s="256" t="s">
        <v>444</v>
      </c>
      <c r="B168" s="257" t="s">
        <v>222</v>
      </c>
      <c r="C168" s="258" t="s">
        <v>145</v>
      </c>
      <c r="D168" s="258" t="s">
        <v>144</v>
      </c>
      <c r="E168" s="257">
        <v>240</v>
      </c>
      <c r="F168" s="259"/>
      <c r="G168" s="259">
        <v>0</v>
      </c>
      <c r="H168" s="259" t="e">
        <f>#REF!</f>
        <v>#REF!</v>
      </c>
    </row>
    <row r="169" spans="1:8" ht="63">
      <c r="A169" s="256" t="s">
        <v>741</v>
      </c>
      <c r="B169" s="257" t="s">
        <v>223</v>
      </c>
      <c r="C169" s="258"/>
      <c r="D169" s="258"/>
      <c r="E169" s="257"/>
      <c r="F169" s="259">
        <f>F170</f>
        <v>0</v>
      </c>
      <c r="G169" s="259">
        <v>0</v>
      </c>
      <c r="H169" s="259" t="e">
        <f>H170</f>
        <v>#REF!</v>
      </c>
    </row>
    <row r="170" spans="1:8" ht="94.5">
      <c r="A170" s="256" t="s">
        <v>33</v>
      </c>
      <c r="B170" s="257" t="s">
        <v>224</v>
      </c>
      <c r="C170" s="258"/>
      <c r="D170" s="258"/>
      <c r="E170" s="257"/>
      <c r="F170" s="259">
        <f>F171</f>
        <v>0</v>
      </c>
      <c r="G170" s="259">
        <v>0</v>
      </c>
      <c r="H170" s="259" t="e">
        <f>H171</f>
        <v>#REF!</v>
      </c>
    </row>
    <row r="171" spans="1:8" ht="53.25" customHeight="1">
      <c r="A171" s="256" t="s">
        <v>444</v>
      </c>
      <c r="B171" s="257" t="s">
        <v>224</v>
      </c>
      <c r="C171" s="258" t="s">
        <v>452</v>
      </c>
      <c r="D171" s="258" t="s">
        <v>144</v>
      </c>
      <c r="E171" s="257">
        <v>240</v>
      </c>
      <c r="F171" s="259"/>
      <c r="G171" s="259">
        <v>0</v>
      </c>
      <c r="H171" s="259" t="e">
        <f>#REF!</f>
        <v>#REF!</v>
      </c>
    </row>
    <row r="172" spans="1:8" ht="80.25" customHeight="1">
      <c r="A172" s="247" t="s">
        <v>718</v>
      </c>
      <c r="B172" s="234" t="s">
        <v>727</v>
      </c>
      <c r="C172" s="235"/>
      <c r="D172" s="235"/>
      <c r="E172" s="234"/>
      <c r="F172" s="238" t="e">
        <f>F173+F176+F179+F183+F189</f>
        <v>#REF!</v>
      </c>
      <c r="G172" s="238" t="e">
        <f>G173+G176+G179+G183+G189</f>
        <v>#REF!</v>
      </c>
      <c r="H172" s="238" t="e">
        <f>H173+H176+H179+H183+H189</f>
        <v>#REF!</v>
      </c>
    </row>
    <row r="173" spans="1:8" ht="53.25" customHeight="1">
      <c r="A173" s="10" t="s">
        <v>720</v>
      </c>
      <c r="B173" s="257" t="s">
        <v>728</v>
      </c>
      <c r="C173" s="236"/>
      <c r="D173" s="236"/>
      <c r="E173" s="233"/>
      <c r="F173" s="237" t="e">
        <f aca="true" t="shared" si="9" ref="F173:H174">F174</f>
        <v>#REF!</v>
      </c>
      <c r="G173" s="259" t="e">
        <f t="shared" si="9"/>
        <v>#REF!</v>
      </c>
      <c r="H173" s="259" t="e">
        <f t="shared" si="9"/>
        <v>#REF!</v>
      </c>
    </row>
    <row r="174" spans="1:8" ht="36" customHeight="1">
      <c r="A174" s="10" t="s">
        <v>116</v>
      </c>
      <c r="B174" s="257" t="s">
        <v>729</v>
      </c>
      <c r="C174" s="236"/>
      <c r="D174" s="236"/>
      <c r="E174" s="233"/>
      <c r="F174" s="237" t="e">
        <f t="shared" si="9"/>
        <v>#REF!</v>
      </c>
      <c r="G174" s="259" t="e">
        <f t="shared" si="9"/>
        <v>#REF!</v>
      </c>
      <c r="H174" s="259" t="e">
        <f t="shared" si="9"/>
        <v>#REF!</v>
      </c>
    </row>
    <row r="175" spans="1:8" ht="53.25" customHeight="1">
      <c r="A175" s="10" t="s">
        <v>444</v>
      </c>
      <c r="B175" s="257" t="s">
        <v>729</v>
      </c>
      <c r="C175" s="258" t="s">
        <v>145</v>
      </c>
      <c r="D175" s="258" t="s">
        <v>141</v>
      </c>
      <c r="E175" s="233">
        <v>240</v>
      </c>
      <c r="F175" s="237" t="e">
        <f>'приложение 6'!#REF!</f>
        <v>#REF!</v>
      </c>
      <c r="G175" s="259" t="e">
        <f>#REF!</f>
        <v>#REF!</v>
      </c>
      <c r="H175" s="259" t="e">
        <f>#REF!</f>
        <v>#REF!</v>
      </c>
    </row>
    <row r="176" spans="1:8" ht="53.25" customHeight="1">
      <c r="A176" s="10" t="s">
        <v>721</v>
      </c>
      <c r="B176" s="257" t="s">
        <v>730</v>
      </c>
      <c r="C176" s="236"/>
      <c r="D176" s="236"/>
      <c r="E176" s="233"/>
      <c r="F176" s="237">
        <f aca="true" t="shared" si="10" ref="F176:H177">F177</f>
        <v>195823.90000000002</v>
      </c>
      <c r="G176" s="259" t="e">
        <f t="shared" si="10"/>
        <v>#REF!</v>
      </c>
      <c r="H176" s="259" t="e">
        <f t="shared" si="10"/>
        <v>#REF!</v>
      </c>
    </row>
    <row r="177" spans="1:8" ht="53.25" customHeight="1">
      <c r="A177" s="10" t="s">
        <v>722</v>
      </c>
      <c r="B177" s="257" t="s">
        <v>731</v>
      </c>
      <c r="C177" s="236"/>
      <c r="D177" s="236"/>
      <c r="E177" s="233"/>
      <c r="F177" s="237">
        <f t="shared" si="10"/>
        <v>195823.90000000002</v>
      </c>
      <c r="G177" s="259" t="e">
        <f t="shared" si="10"/>
        <v>#REF!</v>
      </c>
      <c r="H177" s="259" t="e">
        <f t="shared" si="10"/>
        <v>#REF!</v>
      </c>
    </row>
    <row r="178" spans="1:8" ht="53.25" customHeight="1">
      <c r="A178" s="10" t="s">
        <v>444</v>
      </c>
      <c r="B178" s="257" t="s">
        <v>731</v>
      </c>
      <c r="C178" s="258" t="s">
        <v>145</v>
      </c>
      <c r="D178" s="258" t="s">
        <v>141</v>
      </c>
      <c r="E178" s="233">
        <v>240</v>
      </c>
      <c r="F178" s="237">
        <f>'приложение 6'!Q566</f>
        <v>195823.90000000002</v>
      </c>
      <c r="G178" s="259" t="e">
        <f>#REF!</f>
        <v>#REF!</v>
      </c>
      <c r="H178" s="259" t="e">
        <f>#REF!</f>
        <v>#REF!</v>
      </c>
    </row>
    <row r="179" spans="1:8" ht="53.25" customHeight="1">
      <c r="A179" s="10" t="s">
        <v>723</v>
      </c>
      <c r="B179" s="257" t="s">
        <v>732</v>
      </c>
      <c r="C179" s="236"/>
      <c r="D179" s="236"/>
      <c r="E179" s="233"/>
      <c r="F179" s="237">
        <f>F180</f>
        <v>345</v>
      </c>
      <c r="G179" s="259" t="e">
        <f>G180</f>
        <v>#REF!</v>
      </c>
      <c r="H179" s="259" t="e">
        <f>H180</f>
        <v>#REF!</v>
      </c>
    </row>
    <row r="180" spans="1:8" ht="53.25" customHeight="1">
      <c r="A180" s="10" t="s">
        <v>37</v>
      </c>
      <c r="B180" s="257" t="s">
        <v>733</v>
      </c>
      <c r="C180" s="236"/>
      <c r="D180" s="236"/>
      <c r="E180" s="233"/>
      <c r="F180" s="237">
        <f>F181+F182</f>
        <v>345</v>
      </c>
      <c r="G180" s="259" t="e">
        <f>G181+G182</f>
        <v>#REF!</v>
      </c>
      <c r="H180" s="259" t="e">
        <f>H181+H182</f>
        <v>#REF!</v>
      </c>
    </row>
    <row r="181" spans="1:8" ht="53.25" customHeight="1">
      <c r="A181" s="10" t="s">
        <v>444</v>
      </c>
      <c r="B181" s="257" t="s">
        <v>733</v>
      </c>
      <c r="C181" s="258" t="s">
        <v>145</v>
      </c>
      <c r="D181" s="258" t="s">
        <v>141</v>
      </c>
      <c r="E181" s="233">
        <v>240</v>
      </c>
      <c r="F181" s="237">
        <f>'приложение 6'!Q582</f>
        <v>172.5</v>
      </c>
      <c r="G181" s="259" t="e">
        <f>#REF!</f>
        <v>#REF!</v>
      </c>
      <c r="H181" s="259" t="e">
        <f>#REF!</f>
        <v>#REF!</v>
      </c>
    </row>
    <row r="182" spans="1:8" ht="24" customHeight="1">
      <c r="A182" s="4" t="s">
        <v>445</v>
      </c>
      <c r="B182" s="257" t="s">
        <v>733</v>
      </c>
      <c r="C182" s="258" t="s">
        <v>145</v>
      </c>
      <c r="D182" s="258" t="s">
        <v>141</v>
      </c>
      <c r="E182" s="233">
        <v>850</v>
      </c>
      <c r="F182" s="237">
        <f>'приложение 6'!Q583</f>
        <v>172.5</v>
      </c>
      <c r="G182" s="259" t="e">
        <f>#REF!</f>
        <v>#REF!</v>
      </c>
      <c r="H182" s="259" t="e">
        <f>#REF!</f>
        <v>#REF!</v>
      </c>
    </row>
    <row r="183" spans="1:8" ht="53.25" customHeight="1">
      <c r="A183" s="10" t="s">
        <v>724</v>
      </c>
      <c r="B183" s="257" t="s">
        <v>734</v>
      </c>
      <c r="C183" s="236"/>
      <c r="D183" s="236"/>
      <c r="E183" s="233"/>
      <c r="F183" s="237" t="e">
        <f>F184+#REF!+#REF!+#REF!</f>
        <v>#REF!</v>
      </c>
      <c r="G183" s="259" t="e">
        <f>G184</f>
        <v>#REF!</v>
      </c>
      <c r="H183" s="259" t="e">
        <f>H184</f>
        <v>#REF!</v>
      </c>
    </row>
    <row r="184" spans="1:8" ht="41.25" customHeight="1">
      <c r="A184" s="10" t="s">
        <v>98</v>
      </c>
      <c r="B184" s="257" t="s">
        <v>735</v>
      </c>
      <c r="C184" s="236"/>
      <c r="D184" s="236"/>
      <c r="E184" s="233"/>
      <c r="F184" s="237">
        <f>F185+F186+F187+F188</f>
        <v>73165.5</v>
      </c>
      <c r="G184" s="259" t="e">
        <f>G185+G186+G187+G188</f>
        <v>#REF!</v>
      </c>
      <c r="H184" s="259" t="e">
        <f>H185+H186+H187+H188</f>
        <v>#REF!</v>
      </c>
    </row>
    <row r="185" spans="1:8" ht="46.5" customHeight="1">
      <c r="A185" s="10" t="s">
        <v>315</v>
      </c>
      <c r="B185" s="257" t="s">
        <v>735</v>
      </c>
      <c r="C185" s="258" t="s">
        <v>145</v>
      </c>
      <c r="D185" s="258" t="s">
        <v>141</v>
      </c>
      <c r="E185" s="233">
        <v>120</v>
      </c>
      <c r="F185" s="237">
        <f>'приложение 6'!Q586</f>
        <v>0</v>
      </c>
      <c r="G185" s="259" t="e">
        <f>#REF!</f>
        <v>#REF!</v>
      </c>
      <c r="H185" s="259" t="e">
        <f>#REF!</f>
        <v>#REF!</v>
      </c>
    </row>
    <row r="186" spans="1:8" ht="53.25" customHeight="1">
      <c r="A186" s="10" t="s">
        <v>444</v>
      </c>
      <c r="B186" s="257" t="s">
        <v>735</v>
      </c>
      <c r="C186" s="258" t="s">
        <v>145</v>
      </c>
      <c r="D186" s="258" t="s">
        <v>141</v>
      </c>
      <c r="E186" s="233">
        <v>240</v>
      </c>
      <c r="F186" s="237">
        <f>'приложение 6'!Q587</f>
        <v>44301.7</v>
      </c>
      <c r="G186" s="259" t="e">
        <f>#REF!</f>
        <v>#REF!</v>
      </c>
      <c r="H186" s="259" t="e">
        <f>#REF!</f>
        <v>#REF!</v>
      </c>
    </row>
    <row r="187" spans="1:8" ht="23.25" customHeight="1">
      <c r="A187" s="4" t="s">
        <v>451</v>
      </c>
      <c r="B187" s="257" t="s">
        <v>735</v>
      </c>
      <c r="C187" s="258" t="s">
        <v>145</v>
      </c>
      <c r="D187" s="258" t="s">
        <v>141</v>
      </c>
      <c r="E187" s="233">
        <v>830</v>
      </c>
      <c r="F187" s="237">
        <f>'приложение 6'!Q590</f>
        <v>14431.9</v>
      </c>
      <c r="G187" s="259" t="e">
        <f>#REF!</f>
        <v>#REF!</v>
      </c>
      <c r="H187" s="259" t="e">
        <f>#REF!</f>
        <v>#REF!</v>
      </c>
    </row>
    <row r="188" spans="1:8" ht="22.5" customHeight="1">
      <c r="A188" s="4" t="s">
        <v>445</v>
      </c>
      <c r="B188" s="257" t="s">
        <v>735</v>
      </c>
      <c r="C188" s="258" t="s">
        <v>145</v>
      </c>
      <c r="D188" s="258" t="s">
        <v>141</v>
      </c>
      <c r="E188" s="233">
        <v>850</v>
      </c>
      <c r="F188" s="237">
        <f>'приложение 6'!Q591</f>
        <v>14431.9</v>
      </c>
      <c r="G188" s="259" t="e">
        <f>#REF!</f>
        <v>#REF!</v>
      </c>
      <c r="H188" s="259" t="e">
        <f>#REF!</f>
        <v>#REF!</v>
      </c>
    </row>
    <row r="189" spans="1:8" ht="53.25" customHeight="1">
      <c r="A189" s="10" t="s">
        <v>717</v>
      </c>
      <c r="B189" s="257" t="s">
        <v>740</v>
      </c>
      <c r="C189" s="258"/>
      <c r="D189" s="258"/>
      <c r="E189" s="233"/>
      <c r="F189" s="237" t="e">
        <f>F190</f>
        <v>#REF!</v>
      </c>
      <c r="G189" s="259" t="e">
        <f>G190</f>
        <v>#REF!</v>
      </c>
      <c r="H189" s="259" t="e">
        <f>H190</f>
        <v>#REF!</v>
      </c>
    </row>
    <row r="190" spans="1:8" ht="53.25" customHeight="1">
      <c r="A190" s="10" t="s">
        <v>59</v>
      </c>
      <c r="B190" s="257" t="s">
        <v>739</v>
      </c>
      <c r="C190" s="258"/>
      <c r="D190" s="258"/>
      <c r="E190" s="233"/>
      <c r="F190" s="237" t="e">
        <f>F191+F192</f>
        <v>#REF!</v>
      </c>
      <c r="G190" s="259" t="e">
        <f>G191+G192</f>
        <v>#REF!</v>
      </c>
      <c r="H190" s="259" t="e">
        <f>H191+H192</f>
        <v>#REF!</v>
      </c>
    </row>
    <row r="191" spans="1:8" ht="53.25" customHeight="1">
      <c r="A191" s="10" t="s">
        <v>444</v>
      </c>
      <c r="B191" s="257" t="s">
        <v>739</v>
      </c>
      <c r="C191" s="258" t="s">
        <v>145</v>
      </c>
      <c r="D191" s="258" t="s">
        <v>141</v>
      </c>
      <c r="E191" s="233">
        <v>240</v>
      </c>
      <c r="F191" s="237" t="e">
        <f>'приложение 6'!#REF!</f>
        <v>#REF!</v>
      </c>
      <c r="G191" s="259" t="e">
        <f>#REF!</f>
        <v>#REF!</v>
      </c>
      <c r="H191" s="259" t="e">
        <f>#REF!</f>
        <v>#REF!</v>
      </c>
    </row>
    <row r="192" spans="1:8" ht="53.25" customHeight="1">
      <c r="A192" s="10" t="s">
        <v>449</v>
      </c>
      <c r="B192" s="257" t="s">
        <v>739</v>
      </c>
      <c r="C192" s="258" t="s">
        <v>145</v>
      </c>
      <c r="D192" s="258" t="s">
        <v>143</v>
      </c>
      <c r="E192" s="233">
        <v>320</v>
      </c>
      <c r="F192" s="237">
        <f>'приложение 6'!Q572</f>
        <v>19</v>
      </c>
      <c r="G192" s="259" t="e">
        <f>#REF!</f>
        <v>#REF!</v>
      </c>
      <c r="H192" s="259" t="e">
        <f>#REF!</f>
        <v>#REF!</v>
      </c>
    </row>
    <row r="193" spans="1:8" s="243" customFormat="1" ht="14.25">
      <c r="A193" s="464" t="s">
        <v>227</v>
      </c>
      <c r="B193" s="465"/>
      <c r="C193" s="465"/>
      <c r="D193" s="465"/>
      <c r="E193" s="466"/>
      <c r="F193" s="249" t="e">
        <f>#REF!+F17+#REF!+#REF!+#REF!+#REF!+#REF!+#REF!+#REF!+F34+F40+F67+F75+F97+F142+F155+F159+F122</f>
        <v>#REF!</v>
      </c>
      <c r="G193" s="249" t="e">
        <f>G17+G34+G40+G67+G75+G97+G142+G155+G159+G122+G30+G87+G172</f>
        <v>#REF!</v>
      </c>
      <c r="H193" s="249" t="e">
        <f>H17+H34+H40+H67+H75+H97+H142+H155+H159+H122+H30+H87+H172</f>
        <v>#REF!</v>
      </c>
    </row>
    <row r="194" ht="15">
      <c r="H194" s="273" t="s">
        <v>310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2022-04-06T13:18:54Z</cp:lastPrinted>
  <dcterms:created xsi:type="dcterms:W3CDTF">2012-10-30T08:30:04Z</dcterms:created>
  <dcterms:modified xsi:type="dcterms:W3CDTF">2022-04-27T05:53:41Z</dcterms:modified>
  <cp:category/>
  <cp:version/>
  <cp:contentType/>
  <cp:contentStatus/>
</cp:coreProperties>
</file>