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7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state="hidden" r:id="rId7"/>
    <sheet name="прил.8" sheetId="8" r:id="rId8"/>
    <sheet name="прил.9" sheetId="9" state="hidden" r:id="rId9"/>
  </sheets>
  <definedNames>
    <definedName name="_xlnm.Print_Area" localSheetId="0">'прил.1'!$A$1:$E$43</definedName>
    <definedName name="_xlnm.Print_Area" localSheetId="1">'прил.2'!$A$3:$E$71</definedName>
    <definedName name="_xlnm.Print_Area" localSheetId="4">'прил.5'!$A$1:$I$267</definedName>
    <definedName name="_xlnm.Print_Area" localSheetId="6">'прил.7'!$A$1:$F$41</definedName>
    <definedName name="_xlnm.Print_Area" localSheetId="7">'прил.8'!$A$2:$E$42</definedName>
    <definedName name="_xlnm.Print_Area" localSheetId="5">'Приложение 6 '!$A$2:$I$100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<sst xmlns="http://schemas.openxmlformats.org/spreadsheetml/2006/main" count="2193" uniqueCount="516">
  <si>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</si>
  <si>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</si>
  <si>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</si>
  <si>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</si>
  <si>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</si>
  <si>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</si>
  <si>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</si>
  <si>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</si>
  <si>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</si>
  <si>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</si>
  <si>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</si>
  <si>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</si>
  <si>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</si>
  <si>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</si>
  <si>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</si>
  <si>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</si>
  <si>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</si>
  <si>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</si>
  <si>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</si>
  <si>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</si>
  <si>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</si>
  <si>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</si>
  <si>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</si>
  <si>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</si>
  <si>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</si>
  <si>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</si>
  <si>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</si>
  <si>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</si>
  <si>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</si>
  <si>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</si>
  <si>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</si>
  <si>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</si>
  <si>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</si>
  <si>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</si>
  <si>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</si>
  <si>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</si>
  <si>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</si>
  <si>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</si>
  <si>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</si>
  <si>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</si>
  <si>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</si>
  <si>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</si>
  <si>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</si>
  <si>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</si>
  <si>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</si>
  <si>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</si>
  <si>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</si>
  <si>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</si>
  <si>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</si>
  <si>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</si>
  <si>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</si>
  <si>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</si>
  <si>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</si>
  <si>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</si>
  <si>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</si>
  <si>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</si>
  <si>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</si>
  <si>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</si>
  <si>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</si>
  <si>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</si>
  <si>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</si>
  <si>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</si>
  <si>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</si>
  <si>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</si>
  <si>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</si>
  <si>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</si>
  <si>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</si>
  <si>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</si>
  <si>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</si>
  <si>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</si>
  <si>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</si>
  <si>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</si>
  <si>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</si>
  <si>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</si>
  <si>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</si>
  <si>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</si>
  <si>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</si>
  <si>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</si>
  <si>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</si>
  <si>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</si>
  <si>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</si>
  <si>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</si>
  <si>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</si>
  <si>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</si>
  <si>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</si>
  <si>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</si>
  <si>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</si>
  <si>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</si>
  <si>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</si>
  <si>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</si>
  <si>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</si>
  <si>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</si>
  <si>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</si>
  <si>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</si>
  <si>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</si>
  <si>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</si>
  <si>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</si>
  <si>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</si>
  <si>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</si>
  <si>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</si>
  <si>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</si>
  <si>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</si>
  <si>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</si>
  <si>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</si>
  <si>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</si>
  <si>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</si>
  <si>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</si>
  <si>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</si>
  <si>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</si>
  <si>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</si>
  <si>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</si>
  <si>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</si>
  <si>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</si>
  <si>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</si>
  <si>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</si>
  <si>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</si>
  <si>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</si>
  <si>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</si>
  <si>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</si>
  <si>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</si>
  <si>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</si>
  <si>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</si>
  <si>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</si>
  <si>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</si>
  <si>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</si>
  <si>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</si>
  <si>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</si>
  <si>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</si>
  <si>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</si>
  <si>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</si>
  <si>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</si>
  <si>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</si>
  <si>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</si>
  <si>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</si>
  <si>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</si>
  <si>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</si>
  <si>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</si>
  <si>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</si>
  <si>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</si>
  <si>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</si>
  <si>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</si>
  <si>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</si>
  <si>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</si>
  <si>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</si>
  <si>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</si>
  <si>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</si>
  <si>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</si>
  <si>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</si>
  <si>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</si>
  <si>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</si>
  <si>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</si>
  <si>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</si>
  <si>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</si>
  <si>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</si>
  <si>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</si>
  <si>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</si>
  <si>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</si>
  <si>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</si>
  <si>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</si>
  <si>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</si>
  <si>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</si>
  <si>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</si>
  <si>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</si>
  <si>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</si>
  <si>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</si>
  <si>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</si>
  <si>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</si>
  <si>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</si>
  <si>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</si>
  <si>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</si>
  <si>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</si>
  <si>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</si>
  <si>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</si>
  <si>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</si>
  <si>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</si>
  <si>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</si>
  <si>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</si>
  <si>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</si>
  <si>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</si>
  <si>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</si>
  <si>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</si>
  <si>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</si>
  <si>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</si>
  <si>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</si>
  <si>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</si>
  <si>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</si>
  <si>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</si>
  <si>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</si>
  <si>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</si>
  <si>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</si>
  <si>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</si>
  <si>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</si>
  <si>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</si>
  <si>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</si>
  <si>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</si>
  <si>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</si>
  <si>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</si>
  <si>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________________года №___________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</si>
  <si>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</si>
  <si>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</si>
  <si>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</si>
  <si>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</si>
  <si>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</si>
  <si>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</si>
  <si>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</si>
  <si>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</si>
  <si>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</si>
  <si>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</si>
  <si>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</si>
  <si>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</si>
  <si>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</si>
  <si>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</si>
  <si>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</si>
  <si>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</si>
  <si>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</si>
  <si>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</si>
  <si>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</si>
  <si>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</si>
  <si>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</si>
  <si>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</si>
  <si>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</si>
  <si>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</si>
  <si>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</si>
  <si>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 xml:space="preserve">                                    от __________________ № ______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</si>
  <si>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</si>
  <si>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</si>
  <si>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</si>
  <si>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</si>
  <si>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</si>
  <si>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</si>
  <si>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</si>
  <si>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</si>
  <si>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</si>
  <si>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</si>
  <si>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</si>
  <si>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</si>
  <si>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</si>
  <si>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</si>
  <si>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</si>
  <si>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</si>
  <si>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</si>
  <si>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</si>
  <si>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</si>
  <si>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</si>
  <si>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</si>
  <si>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</si>
  <si>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</si>
  <si>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</si>
  <si>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</si>
  <si>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</si>
  <si>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</si>
  <si>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</si>
  <si>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</si>
  <si>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</si>
  <si>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</si>
  <si>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</si>
  <si>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</si>
  <si>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</si>
  <si>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</si>
  <si>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</si>
  <si>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</si>
  <si>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</si>
  <si>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</si>
  <si>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</si>
  <si>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</si>
  <si>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</si>
  <si>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</si>
  <si>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</si>
  <si>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</si>
  <si>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</si>
  <si>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</si>
  <si>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</si>
  <si>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</si>
  <si>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</si>
  <si>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</si>
  <si>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</si>
  <si>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</si>
  <si>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</si>
  <si>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</si>
  <si>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</si>
  <si>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</si>
  <si>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</si>
  <si>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</si>
  <si>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</si>
  <si>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</si>
  <si>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</si>
  <si>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</si>
  <si>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</si>
  <si>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</si>
  <si>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</si>
  <si>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</si>
  <si>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</si>
  <si>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</si>
  <si>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</si>
  <si>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</si>
  <si>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</si>
  <si>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</si>
  <si>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</si>
  <si>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</si>
  <si>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</si>
  <si>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</si>
  <si>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</si>
  <si>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</si>
  <si>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</si>
  <si>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</si>
  <si>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</si>
  <si>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</si>
  <si>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</si>
  <si>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</si>
  <si>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</si>
  <si>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</si>
  <si>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</si>
  <si>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</si>
  <si>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</si>
  <si>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</si>
  <si>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</si>
  <si>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</si>
  <si>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</si>
  <si>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</si>
  <si>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</si>
  <si>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</si>
  <si>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</si>
  <si>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</si>
  <si>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</si>
  <si>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</si>
  <si>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</si>
  <si>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</si>
  <si>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</si>
  <si>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</si>
  <si>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</si>
  <si>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</si>
  <si>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</si>
  <si>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</si>
  <si>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</si>
  <si>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</si>
  <si>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</si>
  <si>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</si>
  <si>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</si>
  <si>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</si>
  <si>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</si>
  <si>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</si>
  <si>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</si>
  <si>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</si>
  <si>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</si>
  <si>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</si>
  <si>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</si>
  <si>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</si>
  <si>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</si>
  <si>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</si>
  <si>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</si>
  <si>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</si>
  <si>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</si>
  <si>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</si>
  <si>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</si>
  <si>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</si>
  <si>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</si>
  <si>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</si>
  <si>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</si>
  <si>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</si>
  <si>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</si>
  <si>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</si>
  <si>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</si>
  <si>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</si>
  <si>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</si>
  <si>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</si>
  <si>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</si>
  <si>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</si>
  <si>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</si>
  <si>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</si>
  <si>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</si>
  <si>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</si>
  <si>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</si>
  <si>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</si>
  <si>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</si>
  <si>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</si>
  <si>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</si>
  <si>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</si>
  <si>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</si>
  <si>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</si>
  <si>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</si>
  <si>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</si>
  <si>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</si>
  <si>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</si>
  <si>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</si>
  <si>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</si>
  <si>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</si>
  <si>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</si>
  <si>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</si>
  <si>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</si>
  <si>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</si>
  <si>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</si>
  <si>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</si>
  <si>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</si>
  <si>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</si>
  <si>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</si>
  <si>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</si>
  <si>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</si>
  <si>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</si>
  <si>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</si>
  <si>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</si>
  <si>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</si>
  <si>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</si>
  <si>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</si>
  <si>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</si>
  <si>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</si>
  <si>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</si>
  <si>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</si>
  <si>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</si>
  <si>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</si>
  <si>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</si>
  <si>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</si>
  <si>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</si>
  <si>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</si>
  <si>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</si>
  <si>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</si>
  <si>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</si>
  <si>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</si>
  <si>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</si>
  <si>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</si>
  <si>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</si>
  <si>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</si>
  <si>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</si>
  <si>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</si>
  <si>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</si>
  <si>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</si>
  <si>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</si>
  <si>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</si>
  <si>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</si>
  <si>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</si>
  <si>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</si>
  <si>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</si>
  <si>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</si>
  <si>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</si>
  <si>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</si>
  <si>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</si>
  <si>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</si>
  <si>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</si>
  <si>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</si>
  <si>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</si>
  <si>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</si>
  <si>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</si>
  <si>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</si>
  <si>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</si>
  <si>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</si>
  <si>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</si>
  <si>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</si>
  <si>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</si>
  <si>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</si>
  <si>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</si>
  <si>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</si>
  <si>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</si>
  <si>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</si>
  <si>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</si>
  <si>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</si>
  <si>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</si>
  <si>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</si>
  <si>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</si>
  <si>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</si>
  <si>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</si>
  <si>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</si>
  <si>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</si>
  <si>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</si>
  <si>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</si>
  <si>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</si>
  <si>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</si>
  <si>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</si>
  <si>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</si>
  <si>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</si>
  <si>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</si>
  <si>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</si>
  <si>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</si>
  <si>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</si>
  <si>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</si>
  <si>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</si>
  <si>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</si>
  <si>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</si>
  <si>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</si>
  <si>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</si>
  <si>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</si>
  <si>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</si>
  <si>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</si>
  <si>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</si>
  <si>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</si>
  <si>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</si>
  <si>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</si>
  <si>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9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</si>
  <si>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</si>
  <si>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</si>
  <si>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</si>
  <si>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</si>
  <si>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</si>
  <si>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</si>
  <si>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</si>
  <si>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</si>
  <si>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</si>
  <si>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Приложение 8</t>
  </si>
  <si>
    <t>156 1 14 06025 13 0000 430</t>
  </si>
  <si>
    <t>156 04 09 39 0 05 20300 240</t>
  </si>
  <si>
    <t>156 04 09 39 0 05 S1350 240</t>
  </si>
  <si>
    <t>Муниципальная программа "Комплексное развитие систем транспортной инфраструктуры городского поселения "Город Белозерск" Белозерского муниципального района Вологодской области на 2019-2024 годы"</t>
  </si>
  <si>
    <t>Муниципальная программа "Комплексное развитие систем транспортной инфраструктуры городского поселения "Город Белозерск" Белозерского муниципального районаВологодской области на 2019-2024 годы"</t>
  </si>
  <si>
    <t>Муниципальная программа "Обеспечение первичных мер пожарной безопасности на территории городского поселения "Город Белозерск" Белозерского муниципального района Вологодской области на 2020-2024 годы"</t>
  </si>
  <si>
    <t>182 1 01 02080 01 0000 110</t>
  </si>
  <si>
    <t>Приложение 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</si>
  <si>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</si>
  <si>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к решению Представительного Собрания </t>
  </si>
  <si>
    <t>округа</t>
  </si>
  <si>
    <t>к решению Представительного</t>
  </si>
  <si>
    <t>Собрания округа</t>
  </si>
  <si>
    <t>Приложение 2</t>
  </si>
  <si>
    <t xml:space="preserve"> Приложение 3</t>
  </si>
  <si>
    <t>Приложение 5</t>
  </si>
  <si>
    <t xml:space="preserve">                                    Приложение 6</t>
  </si>
  <si>
    <t xml:space="preserve">                                    к решению Представительного</t>
  </si>
  <si>
    <t xml:space="preserve">      Собрания округа</t>
  </si>
  <si>
    <t>Приложение7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</si>
</sst>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  <numFmt numFmtId="198" formatCode="#,##0.00;[Red]\-#,##0.00"/>
    <numFmt numFmtId="199" formatCode="#,##0.00;[Red]\-#,##0.00;0.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0" fontId="4" fillId="0" borderId="10" xfId="57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25" fillId="0" borderId="0" xfId="56" applyNumberFormat="1" applyFont="1" applyAlignment="1">
      <alignment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3" xfId="56" applyFont="1" applyBorder="1" applyAlignment="1">
      <alignment horizontal="right" vertical="top"/>
      <protection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  <xf numFmtId="193" fontId="6" fillId="33" borderId="10" xfId="0" applyNumberFormat="1" applyFont="1" applyFill="1" applyBorder="1" applyAlignment="1">
      <alignment/>
    </xf>
    <xf numFmtId="193" fontId="4" fillId="33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4" fillId="33" borderId="14" xfId="0" applyNumberFormat="1" applyFont="1" applyFill="1" applyBorder="1" applyAlignment="1">
      <alignment/>
    </xf>
    <xf numFmtId="193" fontId="6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/>
    </xf>
    <xf numFmtId="193" fontId="4" fillId="35" borderId="10" xfId="0" applyNumberFormat="1" applyFont="1" applyFill="1" applyBorder="1" applyAlignment="1">
      <alignment horizontal="center" vertical="center"/>
    </xf>
    <xf numFmtId="193" fontId="0" fillId="33" borderId="10" xfId="0" applyNumberFormat="1" applyFill="1" applyBorder="1" applyAlignment="1">
      <alignment/>
    </xf>
    <xf numFmtId="193" fontId="6" fillId="33" borderId="10" xfId="0" applyNumberFormat="1" applyFont="1" applyFill="1" applyBorder="1" applyAlignment="1">
      <alignment horizontal="center"/>
    </xf>
    <xf numFmtId="193" fontId="4" fillId="33" borderId="10" xfId="0" applyNumberFormat="1" applyFont="1" applyFill="1" applyBorder="1" applyAlignment="1">
      <alignment vertical="top"/>
    </xf>
    <xf numFmtId="193" fontId="7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wrapText="1"/>
    </xf>
    <xf numFmtId="193" fontId="4" fillId="33" borderId="10" xfId="0" applyNumberFormat="1" applyFont="1" applyFill="1" applyBorder="1" applyAlignment="1">
      <alignment vertical="center" wrapText="1"/>
    </xf>
    <xf numFmtId="193" fontId="4" fillId="35" borderId="10" xfId="0" applyNumberFormat="1" applyFont="1" applyFill="1" applyBorder="1" applyAlignment="1">
      <alignment vertical="center" wrapText="1"/>
    </xf>
    <xf numFmtId="193" fontId="4" fillId="35" borderId="10" xfId="0" applyNumberFormat="1" applyFont="1" applyFill="1" applyBorder="1" applyAlignment="1">
      <alignment/>
    </xf>
    <xf numFmtId="193" fontId="4" fillId="35" borderId="10" xfId="0" applyNumberFormat="1" applyFont="1" applyFill="1" applyBorder="1" applyAlignment="1">
      <alignment vertical="top"/>
    </xf>
    <xf numFmtId="193" fontId="6" fillId="35" borderId="10" xfId="0" applyNumberFormat="1" applyFont="1" applyFill="1" applyBorder="1" applyAlignment="1">
      <alignment vertical="top" wrapText="1"/>
    </xf>
    <xf numFmtId="193" fontId="4" fillId="35" borderId="10" xfId="0" applyNumberFormat="1" applyFont="1" applyFill="1" applyBorder="1" applyAlignment="1">
      <alignment horizontal="right" vertical="top" wrapText="1"/>
    </xf>
    <xf numFmtId="193" fontId="16" fillId="33" borderId="10" xfId="0" applyNumberFormat="1" applyFont="1" applyFill="1" applyBorder="1" applyAlignment="1">
      <alignment/>
    </xf>
    <xf numFmtId="193" fontId="4" fillId="33" borderId="17" xfId="0" applyNumberFormat="1" applyFont="1" applyFill="1" applyBorder="1" applyAlignment="1">
      <alignment horizontal="right"/>
    </xf>
    <xf numFmtId="193" fontId="4" fillId="33" borderId="24" xfId="0" applyNumberFormat="1" applyFont="1" applyFill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299" t="s">
        <v>284</v>
      </c>
      <c r="D2" s="299"/>
      <c r="E2" s="299"/>
    </row>
    <row r="3" spans="3:5" ht="18" customHeight="1">
      <c r="C3" s="299" t="s">
        <v>505</v>
      </c>
      <c r="D3" s="299"/>
      <c r="E3" s="299"/>
    </row>
    <row r="4" spans="3:5" ht="18" customHeight="1">
      <c r="C4" s="299" t="s">
        <v>506</v>
      </c>
      <c r="D4" s="306"/>
      <c r="E4" s="306"/>
    </row>
    <row r="5" spans="3:5" ht="18" customHeight="1">
      <c r="C5" s="298" t="s">
        <v>202</v>
      </c>
      <c r="D5" s="298"/>
      <c r="E5" s="298"/>
    </row>
    <row r="6" spans="3:5" ht="18" customHeight="1">
      <c r="C6" s="41"/>
      <c r="D6" s="41"/>
      <c r="E6" s="41"/>
    </row>
    <row r="7" spans="1:7" ht="18" customHeight="1">
      <c r="A7" s="5"/>
      <c r="B7" s="5"/>
      <c r="C7" s="299" t="s">
        <v>468</v>
      </c>
      <c r="D7" s="299"/>
      <c r="E7" s="299"/>
      <c r="F7" s="3"/>
      <c r="G7" s="3"/>
    </row>
    <row r="8" spans="1:7" ht="18" customHeight="1">
      <c r="A8" s="5"/>
      <c r="B8" s="5"/>
      <c r="C8" s="299" t="s">
        <v>187</v>
      </c>
      <c r="D8" s="299"/>
      <c r="E8" s="299"/>
      <c r="F8" s="3"/>
      <c r="G8" s="3"/>
    </row>
    <row r="9" spans="1:7" ht="18" customHeight="1">
      <c r="A9" s="5"/>
      <c r="B9" s="5"/>
      <c r="C9" s="299" t="s">
        <v>428</v>
      </c>
      <c r="D9" s="299"/>
      <c r="E9" s="299"/>
      <c r="F9" s="3"/>
      <c r="G9" s="3"/>
    </row>
    <row r="10" spans="1:7" ht="18" customHeight="1">
      <c r="A10" s="5"/>
      <c r="B10" s="3"/>
      <c r="C10" s="297" t="s">
        <v>422</v>
      </c>
      <c r="D10" s="297"/>
      <c r="E10" s="297"/>
      <c r="F10" s="12"/>
      <c r="G10" s="12"/>
    </row>
    <row r="11" spans="1:7" ht="18" customHeight="1">
      <c r="A11" s="5"/>
      <c r="B11" s="37"/>
      <c r="C11" s="297" t="s">
        <v>444</v>
      </c>
      <c r="D11" s="297"/>
      <c r="E11" s="297"/>
      <c r="F11" s="3"/>
      <c r="G11" s="3"/>
    </row>
    <row r="12" spans="1:7" ht="18" customHeight="1">
      <c r="A12" s="5"/>
      <c r="B12" s="5"/>
      <c r="C12" s="39" t="s">
        <v>445</v>
      </c>
      <c r="D12" s="40"/>
      <c r="E12" s="40"/>
      <c r="F12" s="3"/>
      <c r="G12" s="3"/>
    </row>
    <row r="13" spans="1:7" ht="18" customHeight="1">
      <c r="A13" s="4"/>
      <c r="B13" s="3"/>
      <c r="C13" s="298" t="s">
        <v>477</v>
      </c>
      <c r="D13" s="298"/>
      <c r="E13" s="298"/>
      <c r="F13" s="3"/>
      <c r="G13" s="38" t="s">
        <v>346</v>
      </c>
    </row>
    <row r="14" spans="1:7" ht="23.25" customHeight="1">
      <c r="A14" s="295" t="s">
        <v>186</v>
      </c>
      <c r="B14" s="296"/>
      <c r="C14" s="296"/>
      <c r="D14" s="296"/>
      <c r="E14" s="296"/>
      <c r="F14" s="3"/>
      <c r="G14" s="3"/>
    </row>
    <row r="15" spans="1:7" ht="18.75">
      <c r="A15" s="295" t="s">
        <v>424</v>
      </c>
      <c r="B15" s="295"/>
      <c r="C15" s="296"/>
      <c r="D15" s="296"/>
      <c r="E15" s="296"/>
      <c r="F15" s="3"/>
      <c r="G15" s="3"/>
    </row>
    <row r="16" spans="1:7" ht="21" customHeight="1">
      <c r="A16" s="295" t="s">
        <v>447</v>
      </c>
      <c r="B16" s="295"/>
      <c r="C16" s="296"/>
      <c r="D16" s="296"/>
      <c r="E16" s="296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00" t="s">
        <v>62</v>
      </c>
      <c r="B18" s="302" t="s">
        <v>196</v>
      </c>
      <c r="C18" s="303" t="s">
        <v>152</v>
      </c>
      <c r="D18" s="304"/>
      <c r="E18" s="305"/>
      <c r="F18" s="3"/>
      <c r="G18" s="3"/>
    </row>
    <row r="19" spans="1:7" ht="48" customHeight="1">
      <c r="A19" s="301"/>
      <c r="B19" s="301"/>
      <c r="C19" s="42" t="s">
        <v>285</v>
      </c>
      <c r="D19" s="42" t="s">
        <v>347</v>
      </c>
      <c r="E19" s="42" t="s">
        <v>446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 hidden="1">
      <c r="A21" s="184" t="s">
        <v>317</v>
      </c>
      <c r="B21" s="182" t="s">
        <v>331</v>
      </c>
      <c r="C21" s="150">
        <f>C22+C24</f>
        <v>0</v>
      </c>
      <c r="D21" s="150">
        <f>D23+D25</f>
        <v>0</v>
      </c>
      <c r="E21" s="150">
        <f>E23+E25</f>
        <v>0</v>
      </c>
      <c r="F21" s="3"/>
      <c r="G21" s="3"/>
    </row>
    <row r="22" spans="1:7" ht="29.25" customHeight="1" hidden="1">
      <c r="A22" s="185" t="s">
        <v>318</v>
      </c>
      <c r="B22" s="29" t="s">
        <v>492</v>
      </c>
      <c r="C22" s="183">
        <v>0</v>
      </c>
      <c r="D22" s="183">
        <f>D23</f>
        <v>0</v>
      </c>
      <c r="E22" s="183">
        <f>E23</f>
        <v>0</v>
      </c>
      <c r="F22" s="3"/>
      <c r="G22" s="3"/>
    </row>
    <row r="23" spans="1:7" ht="28.5" customHeight="1" hidden="1">
      <c r="A23" s="36" t="s">
        <v>319</v>
      </c>
      <c r="B23" s="29" t="s">
        <v>492</v>
      </c>
      <c r="C23" s="151">
        <v>0</v>
      </c>
      <c r="D23" s="152">
        <v>0</v>
      </c>
      <c r="E23" s="152">
        <v>0</v>
      </c>
      <c r="F23" s="3"/>
      <c r="G23" s="3"/>
    </row>
    <row r="24" spans="1:7" ht="30" customHeight="1" hidden="1">
      <c r="A24" s="36" t="s">
        <v>321</v>
      </c>
      <c r="B24" s="292" t="s">
        <v>493</v>
      </c>
      <c r="C24" s="290">
        <f>C25</f>
        <v>0</v>
      </c>
      <c r="D24" s="151">
        <f>D25</f>
        <v>0</v>
      </c>
      <c r="E24" s="151">
        <f>E25</f>
        <v>0</v>
      </c>
      <c r="F24" s="3"/>
      <c r="G24" s="3"/>
    </row>
    <row r="25" spans="1:7" ht="28.5" customHeight="1" hidden="1">
      <c r="A25" s="36" t="s">
        <v>320</v>
      </c>
      <c r="B25" s="292" t="s">
        <v>493</v>
      </c>
      <c r="C25" s="290">
        <v>0</v>
      </c>
      <c r="D25" s="152">
        <v>0</v>
      </c>
      <c r="E25" s="152">
        <v>0</v>
      </c>
      <c r="F25" s="3"/>
      <c r="G25" s="3"/>
    </row>
    <row r="26" spans="1:7" ht="48" customHeight="1" hidden="1">
      <c r="A26" s="222" t="s">
        <v>395</v>
      </c>
      <c r="B26" s="291" t="s">
        <v>396</v>
      </c>
      <c r="C26" s="150">
        <f>C27+C29</f>
        <v>0</v>
      </c>
      <c r="D26" s="150">
        <f>D27+D29</f>
        <v>0</v>
      </c>
      <c r="E26" s="150">
        <f>E27+E29</f>
        <v>0</v>
      </c>
      <c r="F26" s="3"/>
      <c r="G26" s="3"/>
    </row>
    <row r="27" spans="1:7" ht="48" customHeight="1" hidden="1">
      <c r="A27" s="223" t="s">
        <v>397</v>
      </c>
      <c r="B27" s="223" t="s">
        <v>398</v>
      </c>
      <c r="C27" s="150">
        <f>C28</f>
        <v>0</v>
      </c>
      <c r="D27" s="150">
        <f>D28</f>
        <v>0</v>
      </c>
      <c r="E27" s="150">
        <f>E28</f>
        <v>0</v>
      </c>
      <c r="F27" s="3"/>
      <c r="G27" s="3"/>
    </row>
    <row r="28" spans="1:7" ht="47.25" customHeight="1" hidden="1">
      <c r="A28" s="223" t="s">
        <v>399</v>
      </c>
      <c r="B28" s="223" t="s">
        <v>33</v>
      </c>
      <c r="C28" s="151">
        <v>0</v>
      </c>
      <c r="D28" s="152">
        <v>0</v>
      </c>
      <c r="E28" s="152">
        <v>0</v>
      </c>
      <c r="F28" s="3"/>
      <c r="G28" s="3"/>
    </row>
    <row r="29" spans="1:7" ht="51" customHeight="1" hidden="1">
      <c r="A29" s="223" t="s">
        <v>400</v>
      </c>
      <c r="B29" s="223" t="s">
        <v>401</v>
      </c>
      <c r="C29" s="151">
        <f>C30</f>
        <v>0</v>
      </c>
      <c r="D29" s="151">
        <f>D30</f>
        <v>0</v>
      </c>
      <c r="E29" s="151">
        <f>E30</f>
        <v>0</v>
      </c>
      <c r="F29" s="3"/>
      <c r="G29" s="3"/>
    </row>
    <row r="30" spans="1:7" ht="48" customHeight="1" hidden="1">
      <c r="A30" s="223" t="s">
        <v>402</v>
      </c>
      <c r="B30" s="223" t="s">
        <v>403</v>
      </c>
      <c r="C30" s="151">
        <v>0</v>
      </c>
      <c r="D30" s="152">
        <v>0</v>
      </c>
      <c r="E30" s="152">
        <v>0</v>
      </c>
      <c r="F30" s="3"/>
      <c r="G30" s="3"/>
    </row>
    <row r="31" spans="1:7" ht="31.5">
      <c r="A31" s="106" t="s">
        <v>322</v>
      </c>
      <c r="B31" s="107" t="s">
        <v>64</v>
      </c>
      <c r="C31" s="379">
        <f>C35+C39</f>
        <v>6595.200000000012</v>
      </c>
      <c r="D31" s="379">
        <f>D35+D39</f>
        <v>0</v>
      </c>
      <c r="E31" s="379">
        <f>E35+E39</f>
        <v>0</v>
      </c>
      <c r="F31" s="3"/>
      <c r="G31" s="3"/>
    </row>
    <row r="32" spans="1:7" ht="32.25" customHeight="1">
      <c r="A32" s="36" t="s">
        <v>323</v>
      </c>
      <c r="B32" s="29" t="s">
        <v>65</v>
      </c>
      <c r="C32" s="380">
        <f>C35</f>
        <v>-152877.4</v>
      </c>
      <c r="D32" s="380">
        <f>D35</f>
        <v>0</v>
      </c>
      <c r="E32" s="380">
        <f>E35</f>
        <v>0</v>
      </c>
      <c r="F32" s="3"/>
      <c r="G32" s="3"/>
    </row>
    <row r="33" spans="1:7" ht="16.5" customHeight="1">
      <c r="A33" s="36" t="s">
        <v>324</v>
      </c>
      <c r="B33" s="29" t="s">
        <v>238</v>
      </c>
      <c r="C33" s="380">
        <f>C35</f>
        <v>-152877.4</v>
      </c>
      <c r="D33" s="380">
        <f>D35</f>
        <v>0</v>
      </c>
      <c r="E33" s="380">
        <f>E35</f>
        <v>0</v>
      </c>
      <c r="F33" s="3"/>
      <c r="G33" s="3"/>
    </row>
    <row r="34" spans="1:7" ht="15.75">
      <c r="A34" s="36" t="s">
        <v>325</v>
      </c>
      <c r="B34" s="29" t="s">
        <v>66</v>
      </c>
      <c r="C34" s="380">
        <f>C35</f>
        <v>-152877.4</v>
      </c>
      <c r="D34" s="380">
        <f>D35</f>
        <v>0</v>
      </c>
      <c r="E34" s="380">
        <f>E35</f>
        <v>0</v>
      </c>
      <c r="F34" s="3"/>
      <c r="G34" s="3"/>
    </row>
    <row r="35" spans="1:7" ht="31.5">
      <c r="A35" s="36" t="s">
        <v>326</v>
      </c>
      <c r="B35" s="29" t="s">
        <v>239</v>
      </c>
      <c r="C35" s="380">
        <v>-152877.4</v>
      </c>
      <c r="D35" s="380">
        <v>0</v>
      </c>
      <c r="E35" s="380">
        <v>0</v>
      </c>
      <c r="F35" s="3"/>
      <c r="G35" s="3"/>
    </row>
    <row r="36" spans="1:7" ht="15.75">
      <c r="A36" s="36" t="s">
        <v>327</v>
      </c>
      <c r="B36" s="29" t="s">
        <v>67</v>
      </c>
      <c r="C36" s="380">
        <f>C39</f>
        <v>159472.6</v>
      </c>
      <c r="D36" s="380">
        <f>D39</f>
        <v>0</v>
      </c>
      <c r="E36" s="380">
        <f>E39</f>
        <v>0</v>
      </c>
      <c r="F36" s="3"/>
      <c r="G36" s="3"/>
    </row>
    <row r="37" spans="1:7" ht="15.75">
      <c r="A37" s="36" t="s">
        <v>328</v>
      </c>
      <c r="B37" s="29" t="s">
        <v>68</v>
      </c>
      <c r="C37" s="380">
        <f>C39</f>
        <v>159472.6</v>
      </c>
      <c r="D37" s="380">
        <f>D39</f>
        <v>0</v>
      </c>
      <c r="E37" s="380">
        <f>E39</f>
        <v>0</v>
      </c>
      <c r="F37" s="3"/>
      <c r="G37" s="3"/>
    </row>
    <row r="38" spans="1:7" ht="15.75">
      <c r="A38" s="36" t="s">
        <v>329</v>
      </c>
      <c r="B38" s="29" t="s">
        <v>69</v>
      </c>
      <c r="C38" s="380" t="s">
        <v>61</v>
      </c>
      <c r="D38" s="381"/>
      <c r="E38" s="380">
        <f>E39</f>
        <v>0</v>
      </c>
      <c r="F38" s="3"/>
      <c r="G38" s="3"/>
    </row>
    <row r="39" spans="1:7" ht="31.5">
      <c r="A39" s="36" t="s">
        <v>330</v>
      </c>
      <c r="B39" s="29" t="s">
        <v>240</v>
      </c>
      <c r="C39" s="380">
        <v>159472.6</v>
      </c>
      <c r="D39" s="380">
        <v>0</v>
      </c>
      <c r="E39" s="380">
        <v>0</v>
      </c>
      <c r="F39" s="3"/>
      <c r="G39" s="3"/>
    </row>
    <row r="40" spans="1:7" ht="15.75">
      <c r="A40" s="36"/>
      <c r="B40" s="34"/>
      <c r="C40" s="382"/>
      <c r="D40" s="380"/>
      <c r="E40" s="380"/>
      <c r="F40" s="3"/>
      <c r="G40" s="3"/>
    </row>
    <row r="41" spans="1:7" ht="15.75">
      <c r="A41" s="36"/>
      <c r="B41" s="34"/>
      <c r="C41" s="382"/>
      <c r="D41" s="380"/>
      <c r="E41" s="380"/>
      <c r="F41" s="3"/>
      <c r="G41" s="3"/>
    </row>
    <row r="42" spans="1:7" ht="15.75">
      <c r="A42" s="106" t="s">
        <v>70</v>
      </c>
      <c r="B42" s="106"/>
      <c r="C42" s="379">
        <f>C21+C26+C31</f>
        <v>6595.200000000012</v>
      </c>
      <c r="D42" s="379">
        <f>D21+D26+D31</f>
        <v>0</v>
      </c>
      <c r="E42" s="379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377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1"/>
  <sheetViews>
    <sheetView view="pageBreakPreview" zoomScaleNormal="75" zoomScaleSheetLayoutView="100" zoomScalePageLayoutView="0" workbookViewId="0" topLeftCell="A7">
      <selection activeCell="C21" sqref="C21:E70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09" t="s">
        <v>509</v>
      </c>
      <c r="D3" s="309"/>
      <c r="E3" s="309"/>
    </row>
    <row r="4" spans="1:5" ht="15.75">
      <c r="A4" s="45"/>
      <c r="B4" s="44"/>
      <c r="C4" s="309" t="s">
        <v>507</v>
      </c>
      <c r="D4" s="309"/>
      <c r="E4" s="309"/>
    </row>
    <row r="5" spans="1:5" ht="13.5">
      <c r="A5" s="45"/>
      <c r="B5" s="44"/>
      <c r="C5" s="310" t="s">
        <v>508</v>
      </c>
      <c r="D5" s="306"/>
      <c r="E5" s="306"/>
    </row>
    <row r="6" spans="1:5" ht="15.75">
      <c r="A6" s="45"/>
      <c r="B6" s="44"/>
      <c r="C6" s="309" t="s">
        <v>197</v>
      </c>
      <c r="D6" s="309"/>
      <c r="E6" s="309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299" t="s">
        <v>467</v>
      </c>
      <c r="D8" s="299"/>
      <c r="E8" s="299"/>
    </row>
    <row r="9" spans="2:5" ht="18" customHeight="1">
      <c r="B9" s="22"/>
      <c r="C9" s="299" t="s">
        <v>187</v>
      </c>
      <c r="D9" s="299"/>
      <c r="E9" s="299"/>
    </row>
    <row r="10" spans="1:5" ht="18" customHeight="1">
      <c r="A10" s="7"/>
      <c r="B10" s="22"/>
      <c r="C10" s="299" t="s">
        <v>428</v>
      </c>
      <c r="D10" s="299"/>
      <c r="E10" s="299"/>
    </row>
    <row r="11" spans="1:5" ht="18" customHeight="1">
      <c r="A11" s="7"/>
      <c r="B11" s="22"/>
      <c r="C11" s="297" t="s">
        <v>422</v>
      </c>
      <c r="D11" s="297"/>
      <c r="E11" s="297"/>
    </row>
    <row r="12" spans="1:5" ht="18" customHeight="1">
      <c r="A12" s="7"/>
      <c r="B12" s="22"/>
      <c r="C12" s="297" t="s">
        <v>444</v>
      </c>
      <c r="D12" s="297"/>
      <c r="E12" s="297"/>
    </row>
    <row r="13" spans="1:5" ht="18" customHeight="1">
      <c r="A13" s="7"/>
      <c r="B13" s="22"/>
      <c r="C13" s="39" t="s">
        <v>445</v>
      </c>
      <c r="D13" s="40"/>
      <c r="E13" s="40"/>
    </row>
    <row r="14" spans="1:5" ht="18" customHeight="1">
      <c r="A14" s="7" t="s">
        <v>71</v>
      </c>
      <c r="B14" s="22"/>
      <c r="C14" s="298" t="s">
        <v>477</v>
      </c>
      <c r="D14" s="298"/>
      <c r="E14" s="298"/>
    </row>
    <row r="15" spans="1:3" ht="15">
      <c r="A15" s="7"/>
      <c r="B15" s="317"/>
      <c r="C15" s="317"/>
    </row>
    <row r="16" spans="1:5" ht="20.25" customHeight="1">
      <c r="A16" s="315" t="s">
        <v>448</v>
      </c>
      <c r="B16" s="315"/>
      <c r="C16" s="315"/>
      <c r="D16" s="316"/>
      <c r="E16" s="316"/>
    </row>
    <row r="17" spans="1:5" ht="18.75">
      <c r="A17" s="318" t="s">
        <v>178</v>
      </c>
      <c r="B17" s="318"/>
      <c r="C17" s="318"/>
      <c r="D17" s="319"/>
      <c r="E17" s="319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11" t="s">
        <v>72</v>
      </c>
      <c r="B19" s="313" t="s">
        <v>73</v>
      </c>
      <c r="C19" s="307" t="s">
        <v>13</v>
      </c>
      <c r="D19" s="308"/>
      <c r="E19" s="308"/>
    </row>
    <row r="20" spans="1:5" ht="12.75">
      <c r="A20" s="312"/>
      <c r="B20" s="314"/>
      <c r="C20" s="96" t="s">
        <v>285</v>
      </c>
      <c r="D20" s="96" t="s">
        <v>347</v>
      </c>
      <c r="E20" s="96" t="s">
        <v>446</v>
      </c>
    </row>
    <row r="21" spans="1:5" ht="15.75">
      <c r="A21" s="25"/>
      <c r="B21" s="88" t="s">
        <v>74</v>
      </c>
      <c r="C21" s="383">
        <f>C22+C34</f>
        <v>28214</v>
      </c>
      <c r="D21" s="383">
        <f>D22+D34</f>
        <v>28769</v>
      </c>
      <c r="E21" s="383">
        <f>E22+E34</f>
        <v>29819</v>
      </c>
    </row>
    <row r="22" spans="1:5" ht="15.75">
      <c r="A22" s="13"/>
      <c r="B22" s="92" t="s">
        <v>156</v>
      </c>
      <c r="C22" s="383">
        <f>C23+C29+C31+C30+C32+C33</f>
        <v>26127.1</v>
      </c>
      <c r="D22" s="383">
        <f>D23+D29+D31+D30+D32+D33</f>
        <v>27131</v>
      </c>
      <c r="E22" s="383">
        <f>E23+E29+E31+E30+E32+E33</f>
        <v>28288</v>
      </c>
    </row>
    <row r="23" spans="1:5" ht="15.75">
      <c r="A23" s="14" t="s">
        <v>75</v>
      </c>
      <c r="B23" s="89" t="s">
        <v>157</v>
      </c>
      <c r="C23" s="384">
        <f>C25+C26+C27+C28</f>
        <v>15499.8</v>
      </c>
      <c r="D23" s="384">
        <f>D25+D26+D27+D28</f>
        <v>16547</v>
      </c>
      <c r="E23" s="384">
        <f>E25+E26+E27+E28</f>
        <v>17606</v>
      </c>
    </row>
    <row r="24" spans="1:5" ht="15.75">
      <c r="A24" s="14"/>
      <c r="B24" s="89" t="s">
        <v>76</v>
      </c>
      <c r="C24" s="385"/>
      <c r="D24" s="385"/>
      <c r="E24" s="385"/>
    </row>
    <row r="25" spans="1:5" ht="47.25">
      <c r="A25" s="14" t="s">
        <v>77</v>
      </c>
      <c r="B25" s="89" t="s">
        <v>237</v>
      </c>
      <c r="C25" s="384">
        <f>15458-153.2-32</f>
        <v>15272.8</v>
      </c>
      <c r="D25" s="384">
        <v>16447</v>
      </c>
      <c r="E25" s="384">
        <v>17506</v>
      </c>
    </row>
    <row r="26" spans="1:5" ht="78" customHeight="1">
      <c r="A26" s="16" t="s">
        <v>78</v>
      </c>
      <c r="B26" s="89" t="s">
        <v>194</v>
      </c>
      <c r="C26" s="384">
        <f>50-33</f>
        <v>17</v>
      </c>
      <c r="D26" s="384">
        <v>50</v>
      </c>
      <c r="E26" s="384">
        <v>50</v>
      </c>
    </row>
    <row r="27" spans="1:5" ht="31.5">
      <c r="A27" s="14" t="s">
        <v>79</v>
      </c>
      <c r="B27" s="89" t="s">
        <v>158</v>
      </c>
      <c r="C27" s="384">
        <f>50+80+30</f>
        <v>160</v>
      </c>
      <c r="D27" s="384">
        <v>50</v>
      </c>
      <c r="E27" s="384">
        <v>50</v>
      </c>
    </row>
    <row r="28" spans="1:5" ht="78" customHeight="1">
      <c r="A28" s="14" t="s">
        <v>502</v>
      </c>
      <c r="B28" s="294" t="s">
        <v>504</v>
      </c>
      <c r="C28" s="384">
        <f>15+35</f>
        <v>50</v>
      </c>
      <c r="D28" s="384">
        <v>0</v>
      </c>
      <c r="E28" s="384">
        <v>0</v>
      </c>
    </row>
    <row r="29" spans="1:5" ht="30" customHeight="1">
      <c r="A29" s="14" t="s">
        <v>159</v>
      </c>
      <c r="B29" s="89" t="s">
        <v>195</v>
      </c>
      <c r="C29" s="384">
        <f>2390+500</f>
        <v>2890</v>
      </c>
      <c r="D29" s="384">
        <v>2524</v>
      </c>
      <c r="E29" s="384">
        <v>2622</v>
      </c>
    </row>
    <row r="30" spans="1:6" ht="15.75">
      <c r="A30" s="14" t="s">
        <v>160</v>
      </c>
      <c r="B30" s="89" t="s">
        <v>161</v>
      </c>
      <c r="C30" s="384">
        <f>8.1+0.4</f>
        <v>8.5</v>
      </c>
      <c r="D30" s="384">
        <v>0</v>
      </c>
      <c r="E30" s="384">
        <v>0</v>
      </c>
      <c r="F30" s="189"/>
    </row>
    <row r="31" spans="1:5" ht="36" customHeight="1">
      <c r="A31" s="14" t="s">
        <v>139</v>
      </c>
      <c r="B31" s="89" t="s">
        <v>7</v>
      </c>
      <c r="C31" s="384">
        <f>4849-111.4-199.8</f>
        <v>4537.8</v>
      </c>
      <c r="D31" s="384">
        <v>4849</v>
      </c>
      <c r="E31" s="384">
        <v>4849</v>
      </c>
    </row>
    <row r="32" spans="1:5" ht="39" customHeight="1">
      <c r="A32" s="14" t="s">
        <v>137</v>
      </c>
      <c r="B32" s="89" t="s">
        <v>8</v>
      </c>
      <c r="C32" s="384">
        <f>1949-20</f>
        <v>1929</v>
      </c>
      <c r="D32" s="384">
        <v>1949</v>
      </c>
      <c r="E32" s="384">
        <v>1949</v>
      </c>
    </row>
    <row r="33" spans="1:5" ht="31.5">
      <c r="A33" s="14" t="s">
        <v>138</v>
      </c>
      <c r="B33" s="89" t="s">
        <v>9</v>
      </c>
      <c r="C33" s="384">
        <v>1262</v>
      </c>
      <c r="D33" s="384">
        <v>1262</v>
      </c>
      <c r="E33" s="384">
        <v>1262</v>
      </c>
    </row>
    <row r="34" spans="1:5" ht="15.75">
      <c r="A34" s="15"/>
      <c r="B34" s="88" t="s">
        <v>162</v>
      </c>
      <c r="C34" s="385">
        <f>SUM(C35:C46)</f>
        <v>2086.9</v>
      </c>
      <c r="D34" s="385">
        <f>SUM(D35:D46)</f>
        <v>1638</v>
      </c>
      <c r="E34" s="385">
        <f>SUM(E35:E46)</f>
        <v>1531</v>
      </c>
    </row>
    <row r="35" spans="1:5" ht="63">
      <c r="A35" s="15" t="s">
        <v>49</v>
      </c>
      <c r="B35" s="90" t="s">
        <v>140</v>
      </c>
      <c r="C35" s="384">
        <f>492+138+50</f>
        <v>680</v>
      </c>
      <c r="D35" s="384">
        <v>492</v>
      </c>
      <c r="E35" s="384">
        <v>492</v>
      </c>
    </row>
    <row r="36" spans="1:5" ht="60.75" customHeight="1">
      <c r="A36" s="15" t="s">
        <v>231</v>
      </c>
      <c r="B36" s="90" t="s">
        <v>232</v>
      </c>
      <c r="C36" s="384">
        <f>19+1.2+7.8+8</f>
        <v>36</v>
      </c>
      <c r="D36" s="384">
        <v>19</v>
      </c>
      <c r="E36" s="384">
        <v>19</v>
      </c>
    </row>
    <row r="37" spans="1:5" ht="31.5">
      <c r="A37" s="14" t="s">
        <v>141</v>
      </c>
      <c r="B37" s="89" t="s">
        <v>142</v>
      </c>
      <c r="C37" s="384">
        <f>54-45.1</f>
        <v>8.899999999999999</v>
      </c>
      <c r="D37" s="384">
        <v>3</v>
      </c>
      <c r="E37" s="384">
        <v>0</v>
      </c>
    </row>
    <row r="38" spans="1:5" ht="78.75">
      <c r="A38" s="14" t="s">
        <v>391</v>
      </c>
      <c r="B38" s="89" t="s">
        <v>364</v>
      </c>
      <c r="C38" s="384">
        <v>119</v>
      </c>
      <c r="D38" s="384">
        <v>104</v>
      </c>
      <c r="E38" s="384">
        <v>0</v>
      </c>
    </row>
    <row r="39" spans="1:5" ht="63">
      <c r="A39" s="14" t="s">
        <v>51</v>
      </c>
      <c r="B39" s="89" t="s">
        <v>10</v>
      </c>
      <c r="C39" s="384">
        <f>750+100</f>
        <v>850</v>
      </c>
      <c r="D39" s="384">
        <v>750</v>
      </c>
      <c r="E39" s="384">
        <v>750</v>
      </c>
    </row>
    <row r="40" spans="1:5" ht="15.75">
      <c r="A40" s="16" t="s">
        <v>278</v>
      </c>
      <c r="B40" s="91" t="s">
        <v>35</v>
      </c>
      <c r="C40" s="384">
        <f>146.2+61.8</f>
        <v>208</v>
      </c>
      <c r="D40" s="384">
        <v>0</v>
      </c>
      <c r="E40" s="384">
        <v>0</v>
      </c>
    </row>
    <row r="41" spans="1:5" ht="47.25">
      <c r="A41" s="14" t="s">
        <v>496</v>
      </c>
      <c r="B41" s="293" t="s">
        <v>494</v>
      </c>
      <c r="C41" s="384">
        <v>36</v>
      </c>
      <c r="D41" s="384">
        <v>0</v>
      </c>
      <c r="E41" s="384">
        <v>0</v>
      </c>
    </row>
    <row r="42" spans="1:5" ht="31.5">
      <c r="A42" s="14" t="s">
        <v>50</v>
      </c>
      <c r="B42" s="89" t="s">
        <v>6</v>
      </c>
      <c r="C42" s="384">
        <f>198-88</f>
        <v>110</v>
      </c>
      <c r="D42" s="384">
        <v>198</v>
      </c>
      <c r="E42" s="384">
        <v>198</v>
      </c>
    </row>
    <row r="43" spans="1:5" ht="47.25">
      <c r="A43" s="14" t="s">
        <v>390</v>
      </c>
      <c r="B43" s="221" t="s">
        <v>288</v>
      </c>
      <c r="C43" s="384">
        <f>1+1-0.8</f>
        <v>1.2</v>
      </c>
      <c r="D43" s="384">
        <v>1</v>
      </c>
      <c r="E43" s="384">
        <v>1</v>
      </c>
    </row>
    <row r="44" spans="1:5" ht="43.5" customHeight="1">
      <c r="A44" s="14" t="s">
        <v>343</v>
      </c>
      <c r="B44" s="172" t="s">
        <v>287</v>
      </c>
      <c r="C44" s="384">
        <f>70-34+1.5</f>
        <v>37.5</v>
      </c>
      <c r="D44" s="384">
        <v>70</v>
      </c>
      <c r="E44" s="384">
        <v>70</v>
      </c>
    </row>
    <row r="45" spans="1:5" ht="108.75" customHeight="1">
      <c r="A45" s="16" t="s">
        <v>302</v>
      </c>
      <c r="B45" s="175" t="s">
        <v>301</v>
      </c>
      <c r="C45" s="384">
        <f>2-1-0.7</f>
        <v>0.30000000000000004</v>
      </c>
      <c r="D45" s="384">
        <v>1</v>
      </c>
      <c r="E45" s="384">
        <v>1</v>
      </c>
    </row>
    <row r="46" spans="1:5" ht="15.75" customHeight="1" hidden="1">
      <c r="A46" s="14" t="s">
        <v>52</v>
      </c>
      <c r="B46" s="89" t="s">
        <v>11</v>
      </c>
      <c r="C46" s="386">
        <v>0</v>
      </c>
      <c r="D46" s="386">
        <v>0</v>
      </c>
      <c r="E46" s="386">
        <v>0</v>
      </c>
    </row>
    <row r="47" spans="1:5" ht="15.75">
      <c r="A47" s="14"/>
      <c r="B47" s="92" t="s">
        <v>80</v>
      </c>
      <c r="C47" s="385">
        <f>C48+C53+C58+C61+C66+C68</f>
        <v>124663.40000000001</v>
      </c>
      <c r="D47" s="385">
        <f>D48+D53+D58+D61+D66+D68</f>
        <v>18835.1</v>
      </c>
      <c r="E47" s="385">
        <f>E48+E53+E58+E61+E66+E68</f>
        <v>21596</v>
      </c>
    </row>
    <row r="48" spans="1:5" ht="15.75">
      <c r="A48" s="14"/>
      <c r="B48" s="92" t="s">
        <v>163</v>
      </c>
      <c r="C48" s="385">
        <f>SUM(C50:C52)</f>
        <v>21796.3</v>
      </c>
      <c r="D48" s="385">
        <f>SUM(D50:D51)</f>
        <v>7374.9</v>
      </c>
      <c r="E48" s="385">
        <f>SUM(E50:E51)</f>
        <v>8733.7</v>
      </c>
    </row>
    <row r="49" spans="1:5" ht="31.5" hidden="1">
      <c r="A49" s="16" t="s">
        <v>235</v>
      </c>
      <c r="B49" s="89" t="s">
        <v>333</v>
      </c>
      <c r="C49" s="387"/>
      <c r="D49" s="387"/>
      <c r="E49" s="387"/>
    </row>
    <row r="50" spans="1:5" ht="33" customHeight="1">
      <c r="A50" s="16" t="s">
        <v>277</v>
      </c>
      <c r="B50" s="89" t="s">
        <v>36</v>
      </c>
      <c r="C50" s="384">
        <f>3704.9+16500-800+27.3</f>
        <v>19432.2</v>
      </c>
      <c r="D50" s="384">
        <v>4859.9</v>
      </c>
      <c r="E50" s="384">
        <v>6113.8</v>
      </c>
    </row>
    <row r="51" spans="1:5" ht="33" customHeight="1">
      <c r="A51" s="16" t="s">
        <v>334</v>
      </c>
      <c r="B51" s="186" t="s">
        <v>335</v>
      </c>
      <c r="C51" s="384">
        <v>2364.1</v>
      </c>
      <c r="D51" s="384">
        <v>2515</v>
      </c>
      <c r="E51" s="384">
        <v>2619.9</v>
      </c>
    </row>
    <row r="52" spans="1:5" ht="58.5" customHeight="1" hidden="1">
      <c r="A52" s="187" t="s">
        <v>340</v>
      </c>
      <c r="B52" s="188" t="s">
        <v>338</v>
      </c>
      <c r="C52" s="386">
        <v>0</v>
      </c>
      <c r="D52" s="386">
        <v>0</v>
      </c>
      <c r="E52" s="386">
        <v>0</v>
      </c>
    </row>
    <row r="53" spans="1:5" ht="18.75" customHeight="1">
      <c r="A53" s="154"/>
      <c r="B53" s="216" t="s">
        <v>164</v>
      </c>
      <c r="C53" s="385">
        <f>SUM(C54:C57)</f>
        <v>46196.8</v>
      </c>
      <c r="D53" s="385">
        <f>SUM(D54:D57)</f>
        <v>10903.7</v>
      </c>
      <c r="E53" s="385">
        <f>SUM(E54:E57)</f>
        <v>12288.7</v>
      </c>
    </row>
    <row r="54" spans="1:5" ht="29.25" customHeight="1" hidden="1">
      <c r="A54" s="154" t="s">
        <v>442</v>
      </c>
      <c r="B54" s="90" t="s">
        <v>443</v>
      </c>
      <c r="C54" s="384">
        <v>0</v>
      </c>
      <c r="D54" s="384">
        <v>0</v>
      </c>
      <c r="E54" s="384">
        <v>0</v>
      </c>
    </row>
    <row r="55" spans="1:5" ht="31.5" customHeight="1">
      <c r="A55" s="154" t="s">
        <v>365</v>
      </c>
      <c r="B55" s="214" t="s">
        <v>367</v>
      </c>
      <c r="C55" s="384">
        <f>15334.3-12080.7+15462.3+12838.1</f>
        <v>31554</v>
      </c>
      <c r="D55" s="384">
        <v>0</v>
      </c>
      <c r="E55" s="384">
        <v>0</v>
      </c>
    </row>
    <row r="56" spans="1:6" ht="29.25" customHeight="1">
      <c r="A56" s="154" t="s">
        <v>275</v>
      </c>
      <c r="B56" s="89" t="s">
        <v>336</v>
      </c>
      <c r="C56" s="384">
        <f>4989.8+1000-585.9</f>
        <v>5403.900000000001</v>
      </c>
      <c r="D56" s="384">
        <f>4989.8+1000</f>
        <v>5989.8</v>
      </c>
      <c r="E56" s="384">
        <f>5374.8+1000</f>
        <v>6374.8</v>
      </c>
      <c r="F56" s="31"/>
    </row>
    <row r="57" spans="1:5" ht="15.75">
      <c r="A57" s="155" t="s">
        <v>233</v>
      </c>
      <c r="B57" s="26" t="s">
        <v>37</v>
      </c>
      <c r="C57" s="384">
        <f>5600+313.9+3325</f>
        <v>9238.9</v>
      </c>
      <c r="D57" s="384">
        <f>5600+313.9-1000</f>
        <v>4913.9</v>
      </c>
      <c r="E57" s="384">
        <f>5600+313.9</f>
        <v>5913.9</v>
      </c>
    </row>
    <row r="58" spans="1:5" ht="15.75">
      <c r="A58" s="155"/>
      <c r="B58" s="92" t="s">
        <v>165</v>
      </c>
      <c r="C58" s="385">
        <f>SUM(C59:C60)</f>
        <v>571</v>
      </c>
      <c r="D58" s="385">
        <f>SUM(D59:D60)</f>
        <v>556.5</v>
      </c>
      <c r="E58" s="385">
        <f>SUM(E59:E60)</f>
        <v>573.6</v>
      </c>
    </row>
    <row r="59" spans="1:5" ht="47.25">
      <c r="A59" s="16" t="s">
        <v>234</v>
      </c>
      <c r="B59" s="89" t="s">
        <v>484</v>
      </c>
      <c r="C59" s="384">
        <f>536.3+32.7</f>
        <v>569</v>
      </c>
      <c r="D59" s="384">
        <v>554.5</v>
      </c>
      <c r="E59" s="384">
        <v>571.6</v>
      </c>
    </row>
    <row r="60" spans="1:5" ht="31.5">
      <c r="A60" s="16" t="s">
        <v>341</v>
      </c>
      <c r="B60" s="93" t="s">
        <v>342</v>
      </c>
      <c r="C60" s="384">
        <v>2</v>
      </c>
      <c r="D60" s="384">
        <v>2</v>
      </c>
      <c r="E60" s="384">
        <v>2</v>
      </c>
    </row>
    <row r="61" spans="1:5" ht="31.5">
      <c r="A61" s="16"/>
      <c r="B61" s="92" t="s">
        <v>204</v>
      </c>
      <c r="C61" s="384">
        <f>SUM(C62:C65)</f>
        <v>55253.8</v>
      </c>
      <c r="D61" s="384">
        <f>SUM(D62:D65)</f>
        <v>0</v>
      </c>
      <c r="E61" s="384">
        <f>SUM(E62:E65)</f>
        <v>0</v>
      </c>
    </row>
    <row r="62" spans="1:5" ht="53.25" customHeight="1" hidden="1">
      <c r="A62" s="16" t="s">
        <v>304</v>
      </c>
      <c r="B62" s="89" t="s">
        <v>23</v>
      </c>
      <c r="C62" s="384">
        <v>0</v>
      </c>
      <c r="D62" s="384">
        <v>0</v>
      </c>
      <c r="E62" s="384">
        <v>0</v>
      </c>
    </row>
    <row r="63" spans="1:5" ht="42" customHeight="1">
      <c r="A63" s="16" t="s">
        <v>304</v>
      </c>
      <c r="B63" s="268" t="s">
        <v>23</v>
      </c>
      <c r="C63" s="384">
        <f>1082.6+500+471.2+53200</f>
        <v>55253.8</v>
      </c>
      <c r="D63" s="384">
        <v>0</v>
      </c>
      <c r="E63" s="384">
        <v>0</v>
      </c>
    </row>
    <row r="64" spans="1:5" ht="60.75" customHeight="1" hidden="1">
      <c r="A64" s="155" t="s">
        <v>366</v>
      </c>
      <c r="B64" s="210" t="s">
        <v>368</v>
      </c>
      <c r="C64" s="384">
        <v>0</v>
      </c>
      <c r="D64" s="384">
        <v>0</v>
      </c>
      <c r="E64" s="384">
        <v>0</v>
      </c>
    </row>
    <row r="65" spans="1:5" ht="22.5" customHeight="1" hidden="1">
      <c r="A65" s="155" t="s">
        <v>308</v>
      </c>
      <c r="B65" s="91" t="s">
        <v>309</v>
      </c>
      <c r="C65" s="386">
        <v>0</v>
      </c>
      <c r="D65" s="386">
        <v>0</v>
      </c>
      <c r="E65" s="386">
        <v>0</v>
      </c>
    </row>
    <row r="66" spans="1:5" ht="28.5" customHeight="1">
      <c r="A66" s="16"/>
      <c r="B66" s="92" t="s">
        <v>369</v>
      </c>
      <c r="C66" s="385">
        <f>C67</f>
        <v>608</v>
      </c>
      <c r="D66" s="385">
        <f>D67</f>
        <v>0</v>
      </c>
      <c r="E66" s="385">
        <f>E67</f>
        <v>0</v>
      </c>
    </row>
    <row r="67" spans="1:5" ht="31.5" customHeight="1">
      <c r="A67" s="153" t="s">
        <v>289</v>
      </c>
      <c r="B67" s="173" t="s">
        <v>290</v>
      </c>
      <c r="C67" s="384">
        <f>525+140-190+133</f>
        <v>608</v>
      </c>
      <c r="D67" s="384">
        <v>0</v>
      </c>
      <c r="E67" s="384">
        <v>0</v>
      </c>
    </row>
    <row r="68" spans="1:5" ht="18.75" customHeight="1">
      <c r="A68" s="215"/>
      <c r="B68" s="92" t="s">
        <v>192</v>
      </c>
      <c r="C68" s="385">
        <f>C69</f>
        <v>237.5</v>
      </c>
      <c r="D68" s="385">
        <f>D69</f>
        <v>0</v>
      </c>
      <c r="E68" s="385">
        <f>E69</f>
        <v>0</v>
      </c>
    </row>
    <row r="69" spans="1:5" ht="32.25" customHeight="1">
      <c r="A69" s="153" t="s">
        <v>236</v>
      </c>
      <c r="B69" s="94" t="s">
        <v>193</v>
      </c>
      <c r="C69" s="384">
        <f>262.5+70-95</f>
        <v>237.5</v>
      </c>
      <c r="D69" s="384">
        <v>0</v>
      </c>
      <c r="E69" s="384">
        <v>0</v>
      </c>
    </row>
    <row r="70" spans="1:5" ht="15.75">
      <c r="A70" s="17" t="s">
        <v>166</v>
      </c>
      <c r="B70" s="95"/>
      <c r="C70" s="388">
        <f>C47+C21</f>
        <v>152877.40000000002</v>
      </c>
      <c r="D70" s="388">
        <f>D47+D21</f>
        <v>47604.1</v>
      </c>
      <c r="E70" s="388">
        <f>E47+E21</f>
        <v>51415</v>
      </c>
    </row>
    <row r="71" spans="2:5" ht="12.75">
      <c r="B71" s="18"/>
      <c r="C71" s="190"/>
      <c r="D71" s="53"/>
      <c r="E71" s="190" t="s">
        <v>377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28">
      <selection activeCell="D22" sqref="D22:E22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299" t="s">
        <v>510</v>
      </c>
      <c r="E2" s="299"/>
      <c r="F2" s="299"/>
    </row>
    <row r="3" spans="2:6" ht="15.75">
      <c r="B3" s="33"/>
      <c r="C3" s="33"/>
      <c r="D3" s="299" t="s">
        <v>507</v>
      </c>
      <c r="E3" s="299"/>
      <c r="F3" s="299"/>
    </row>
    <row r="4" spans="2:6" ht="15.75" customHeight="1">
      <c r="B4" s="33"/>
      <c r="C4" s="33"/>
      <c r="D4" s="299" t="s">
        <v>508</v>
      </c>
      <c r="E4" s="306"/>
      <c r="F4" s="306"/>
    </row>
    <row r="5" spans="2:6" ht="15.75">
      <c r="B5" s="33"/>
      <c r="C5" s="33"/>
      <c r="D5" s="299" t="s">
        <v>198</v>
      </c>
      <c r="E5" s="299"/>
      <c r="F5" s="299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299" t="s">
        <v>469</v>
      </c>
      <c r="E7" s="299"/>
      <c r="F7" s="299"/>
    </row>
    <row r="8" spans="2:6" ht="15.75" customHeight="1">
      <c r="B8" s="33"/>
      <c r="C8" s="33"/>
      <c r="D8" s="299" t="s">
        <v>423</v>
      </c>
      <c r="E8" s="299"/>
      <c r="F8" s="299"/>
    </row>
    <row r="9" spans="2:6" ht="15.75">
      <c r="B9" s="33"/>
      <c r="C9" s="33"/>
      <c r="D9" s="299" t="s">
        <v>422</v>
      </c>
      <c r="E9" s="306"/>
      <c r="F9" s="306"/>
    </row>
    <row r="10" spans="2:6" ht="15.75">
      <c r="B10" s="33"/>
      <c r="C10" s="33"/>
      <c r="D10" s="299" t="s">
        <v>428</v>
      </c>
      <c r="E10" s="299"/>
      <c r="F10" s="299"/>
    </row>
    <row r="11" spans="2:6" ht="15.75">
      <c r="B11" s="33"/>
      <c r="C11" s="33"/>
      <c r="D11" s="297" t="s">
        <v>422</v>
      </c>
      <c r="E11" s="297"/>
      <c r="F11" s="297"/>
    </row>
    <row r="12" spans="2:6" ht="15.75">
      <c r="B12" s="33"/>
      <c r="C12" s="33"/>
      <c r="D12" s="297" t="s">
        <v>444</v>
      </c>
      <c r="E12" s="297"/>
      <c r="F12" s="297"/>
    </row>
    <row r="13" spans="2:6" ht="15.75">
      <c r="B13" s="33"/>
      <c r="C13" s="33"/>
      <c r="D13" s="39" t="s">
        <v>445</v>
      </c>
      <c r="E13" s="40"/>
      <c r="F13" s="40"/>
    </row>
    <row r="14" spans="2:6" ht="15.75">
      <c r="B14" s="33"/>
      <c r="C14" s="33"/>
      <c r="D14" s="298" t="s">
        <v>478</v>
      </c>
      <c r="E14" s="298"/>
      <c r="F14" s="298"/>
    </row>
    <row r="15" spans="2:4" ht="15.75">
      <c r="B15" s="33"/>
      <c r="C15" s="33"/>
      <c r="D15" s="33"/>
    </row>
    <row r="16" spans="1:6" ht="18.75">
      <c r="A16" s="322" t="s">
        <v>106</v>
      </c>
      <c r="B16" s="316"/>
      <c r="C16" s="316"/>
      <c r="D16" s="316"/>
      <c r="E16" s="316"/>
      <c r="F16" s="316"/>
    </row>
    <row r="17" spans="1:6" ht="18.75">
      <c r="A17" s="295" t="s">
        <v>449</v>
      </c>
      <c r="B17" s="316"/>
      <c r="C17" s="316"/>
      <c r="D17" s="316"/>
      <c r="E17" s="316"/>
      <c r="F17" s="316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20" t="s">
        <v>81</v>
      </c>
      <c r="B19" s="320" t="s">
        <v>82</v>
      </c>
      <c r="C19" s="320" t="s">
        <v>83</v>
      </c>
      <c r="D19" s="321" t="s">
        <v>13</v>
      </c>
      <c r="E19" s="321"/>
      <c r="F19" s="321"/>
    </row>
    <row r="20" spans="1:6" ht="21.75" customHeight="1">
      <c r="A20" s="312"/>
      <c r="B20" s="312"/>
      <c r="C20" s="312"/>
      <c r="D20" s="97" t="s">
        <v>286</v>
      </c>
      <c r="E20" s="98" t="s">
        <v>348</v>
      </c>
      <c r="F20" s="98" t="s">
        <v>450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48">
        <f>D23+D24+D25+D26+D28+D29+D27</f>
        <v>10632.900000000001</v>
      </c>
      <c r="E22" s="248">
        <f>E23+E24+E25+E26+E28+E29+E27</f>
        <v>11919.6</v>
      </c>
      <c r="F22" s="248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49">
        <f>'прил.5'!G26</f>
        <v>0</v>
      </c>
      <c r="E23" s="249">
        <f>'прил.5'!H26</f>
        <v>0</v>
      </c>
      <c r="F23" s="249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49">
        <f>'прил.5'!G33</f>
        <v>0</v>
      </c>
      <c r="E24" s="249">
        <f>'прил.5'!H33</f>
        <v>0</v>
      </c>
      <c r="F24" s="249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49">
        <f>'прил.4'!F36</f>
        <v>6889</v>
      </c>
      <c r="E25" s="249">
        <f>'прил.4'!G36</f>
        <v>5512.6</v>
      </c>
      <c r="F25" s="249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50">
        <f>'прил.5'!G62</f>
        <v>93.5</v>
      </c>
      <c r="E26" s="250">
        <f>'прил.5'!H62</f>
        <v>0</v>
      </c>
      <c r="F26" s="250">
        <f>'прил.5'!I62</f>
        <v>0</v>
      </c>
    </row>
    <row r="27" spans="1:6" ht="16.5" customHeight="1" hidden="1">
      <c r="A27" s="48" t="s">
        <v>143</v>
      </c>
      <c r="B27" s="61" t="s">
        <v>107</v>
      </c>
      <c r="C27" s="61" t="s">
        <v>56</v>
      </c>
      <c r="D27" s="250">
        <f>'прил.5'!G65</f>
        <v>0</v>
      </c>
      <c r="E27" s="250">
        <f>'прил.5'!H65</f>
        <v>0</v>
      </c>
      <c r="F27" s="250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49">
        <f>'прил.5'!G66</f>
        <v>100</v>
      </c>
      <c r="E28" s="249">
        <f>'прил.5'!H66</f>
        <v>300</v>
      </c>
      <c r="F28" s="249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49">
        <f>'прил.5'!G70</f>
        <v>3550.4000000000005</v>
      </c>
      <c r="E29" s="249">
        <f>'прил.5'!H70</f>
        <v>6107</v>
      </c>
      <c r="F29" s="249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48">
        <f>D31</f>
        <v>569</v>
      </c>
      <c r="E30" s="248">
        <f>E31</f>
        <v>554.5</v>
      </c>
      <c r="F30" s="248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49">
        <f>'прил.5'!G97</f>
        <v>569</v>
      </c>
      <c r="E31" s="249">
        <f>'прил.5'!H97</f>
        <v>554.5</v>
      </c>
      <c r="F31" s="249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48">
        <f>D33+D34</f>
        <v>100</v>
      </c>
      <c r="E32" s="248">
        <f>E33+E34</f>
        <v>100</v>
      </c>
      <c r="F32" s="248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49">
        <f>'прил.5'!G104</f>
        <v>0</v>
      </c>
      <c r="E33" s="249">
        <f>'прил.5'!H108</f>
        <v>0</v>
      </c>
      <c r="F33" s="249">
        <f>'прил.5'!I108</f>
        <v>0</v>
      </c>
    </row>
    <row r="34" spans="1:6" ht="47.25" customHeight="1">
      <c r="A34" s="48" t="s">
        <v>370</v>
      </c>
      <c r="B34" s="61" t="s">
        <v>110</v>
      </c>
      <c r="C34" s="61">
        <v>10</v>
      </c>
      <c r="D34" s="249">
        <f>'прил.5'!G110</f>
        <v>100</v>
      </c>
      <c r="E34" s="249">
        <f>'прил.5'!H110</f>
        <v>100</v>
      </c>
      <c r="F34" s="249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48">
        <f>D36+D37</f>
        <v>63853.5</v>
      </c>
      <c r="E35" s="248">
        <f>E36+E37</f>
        <v>2524</v>
      </c>
      <c r="F35" s="248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49">
        <f>'прил.5'!G122</f>
        <v>63853.5</v>
      </c>
      <c r="E36" s="249">
        <f>'прил.5'!H122</f>
        <v>2524</v>
      </c>
      <c r="F36" s="249">
        <f>'прил.5'!I122</f>
        <v>2622</v>
      </c>
    </row>
    <row r="37" spans="1:6" ht="19.5" customHeight="1" hidden="1">
      <c r="A37" s="48" t="s">
        <v>372</v>
      </c>
      <c r="B37" s="61" t="s">
        <v>111</v>
      </c>
      <c r="C37" s="61" t="s">
        <v>371</v>
      </c>
      <c r="D37" s="249">
        <f>'прил.5'!G148</f>
        <v>0</v>
      </c>
      <c r="E37" s="249">
        <f>'прил.5'!H148</f>
        <v>0</v>
      </c>
      <c r="F37" s="249">
        <f>'прил.5'!I148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48">
        <f>D39+D40+D41+D42</f>
        <v>83630.2</v>
      </c>
      <c r="E38" s="248">
        <f>E39+E40+E41+E42</f>
        <v>30816.4</v>
      </c>
      <c r="F38" s="248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49">
        <f>'прил.5'!G154</f>
        <v>1047.3999999999999</v>
      </c>
      <c r="E39" s="249">
        <f>'прил.5'!H154</f>
        <v>995.9</v>
      </c>
      <c r="F39" s="249">
        <f>'прил.5'!I154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49">
        <f>'прил.5'!G166</f>
        <v>42752.5</v>
      </c>
      <c r="E40" s="249">
        <f>'прил.5'!H166</f>
        <v>9000</v>
      </c>
      <c r="F40" s="249">
        <f>'прил.5'!I166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49">
        <f>'прил.5'!G185</f>
        <v>32188.999999999996</v>
      </c>
      <c r="E41" s="249">
        <f>'прил.5'!H185</f>
        <v>13790.5</v>
      </c>
      <c r="F41" s="249">
        <f>'прил.5'!I185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49">
        <f>'прил.5'!G229</f>
        <v>7641.3</v>
      </c>
      <c r="E42" s="251">
        <f>'прил.5'!H229</f>
        <v>7030</v>
      </c>
      <c r="F42" s="249">
        <f>'прил.5'!I229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48">
        <f>D44</f>
        <v>25.3</v>
      </c>
      <c r="E43" s="248">
        <f>E44</f>
        <v>0</v>
      </c>
      <c r="F43" s="248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49">
        <f>'прил.5'!G235</f>
        <v>25.3</v>
      </c>
      <c r="E44" s="249">
        <f>'прил.5'!H235</f>
        <v>0</v>
      </c>
      <c r="F44" s="249">
        <f>'прил.5'!I235</f>
        <v>0</v>
      </c>
    </row>
    <row r="45" spans="1:6" ht="16.5" customHeight="1" hidden="1">
      <c r="A45" s="224" t="s">
        <v>406</v>
      </c>
      <c r="B45" s="72" t="s">
        <v>405</v>
      </c>
      <c r="C45" s="72" t="s">
        <v>108</v>
      </c>
      <c r="D45" s="252">
        <f>D46</f>
        <v>0</v>
      </c>
      <c r="E45" s="252">
        <f>E46</f>
        <v>0</v>
      </c>
      <c r="F45" s="252">
        <f>F46</f>
        <v>0</v>
      </c>
    </row>
    <row r="46" spans="1:6" ht="16.5" customHeight="1" hidden="1">
      <c r="A46" s="48" t="s">
        <v>407</v>
      </c>
      <c r="B46" s="61" t="s">
        <v>405</v>
      </c>
      <c r="C46" s="61" t="s">
        <v>111</v>
      </c>
      <c r="D46" s="249">
        <f>'прил.5'!G240</f>
        <v>0</v>
      </c>
      <c r="E46" s="249">
        <f>'прил.5'!H240</f>
        <v>0</v>
      </c>
      <c r="F46" s="249">
        <f>'прил.5'!I240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48">
        <f>D48+D49+D50</f>
        <v>471.7</v>
      </c>
      <c r="E47" s="248">
        <f>E48+E49+E50</f>
        <v>416</v>
      </c>
      <c r="F47" s="248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49">
        <f>'прил.5'!G246</f>
        <v>319.7</v>
      </c>
      <c r="E48" s="249">
        <f>'прил.5'!H246</f>
        <v>320</v>
      </c>
      <c r="F48" s="249">
        <f>'прил.5'!I246</f>
        <v>320</v>
      </c>
    </row>
    <row r="49" spans="1:6" ht="19.5" customHeight="1">
      <c r="A49" s="113" t="s">
        <v>463</v>
      </c>
      <c r="B49" s="61" t="s">
        <v>57</v>
      </c>
      <c r="C49" s="61" t="s">
        <v>110</v>
      </c>
      <c r="D49" s="249">
        <f>'прил.5'!G247</f>
        <v>117</v>
      </c>
      <c r="E49" s="249">
        <f>'прил.5'!H247</f>
        <v>96</v>
      </c>
      <c r="F49" s="249">
        <f>'прил.5'!I247</f>
        <v>96</v>
      </c>
    </row>
    <row r="50" spans="1:6" ht="17.25" customHeight="1">
      <c r="A50" s="48" t="s">
        <v>483</v>
      </c>
      <c r="B50" s="61" t="s">
        <v>57</v>
      </c>
      <c r="C50" s="61" t="s">
        <v>53</v>
      </c>
      <c r="D50" s="249">
        <f>'прил.5'!G252</f>
        <v>35</v>
      </c>
      <c r="E50" s="249">
        <f>'прил.5'!H252</f>
        <v>0</v>
      </c>
      <c r="F50" s="249">
        <f>'прил.5'!I252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48">
        <f>D52</f>
        <v>190</v>
      </c>
      <c r="E51" s="248">
        <f>E52</f>
        <v>190</v>
      </c>
      <c r="F51" s="248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49">
        <f>'прил.5'!G259</f>
        <v>190</v>
      </c>
      <c r="E52" s="249">
        <f>'прил.5'!H259</f>
        <v>190</v>
      </c>
      <c r="F52" s="249">
        <f>'прил.5'!I259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48">
        <f>D54</f>
        <v>0</v>
      </c>
      <c r="E53" s="248">
        <f>E54</f>
        <v>0</v>
      </c>
      <c r="F53" s="248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49">
        <f>'прил.5'!G263</f>
        <v>0</v>
      </c>
      <c r="E54" s="249">
        <f>'прил.5'!H263</f>
        <v>0</v>
      </c>
      <c r="F54" s="249">
        <f>'прил.5'!I263</f>
        <v>0</v>
      </c>
    </row>
    <row r="55" spans="1:6" ht="15.75">
      <c r="A55" s="56" t="s">
        <v>105</v>
      </c>
      <c r="B55" s="47"/>
      <c r="C55" s="47"/>
      <c r="D55" s="248">
        <f>D53+D51+D47+D45+D43+D38+D35+D32+D30+D22</f>
        <v>159472.6</v>
      </c>
      <c r="E55" s="248">
        <f>E53+E51+E47+E45+E43+E38+E35+E32+E30+E22</f>
        <v>46520.5</v>
      </c>
      <c r="F55" s="248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48">
        <f>'прил.5'!G265</f>
        <v>0</v>
      </c>
      <c r="E56" s="248">
        <f>'прил.5'!H265</f>
        <v>1083.6</v>
      </c>
      <c r="F56" s="248">
        <f>'прил.5'!I265</f>
        <v>2351.6</v>
      </c>
    </row>
    <row r="57" spans="1:6" ht="15.75">
      <c r="A57" s="56" t="s">
        <v>105</v>
      </c>
      <c r="B57" s="47"/>
      <c r="C57" s="47"/>
      <c r="D57" s="248">
        <f>D55+D56</f>
        <v>159472.6</v>
      </c>
      <c r="E57" s="248">
        <f>E55+E56</f>
        <v>47604.1</v>
      </c>
      <c r="F57" s="248">
        <f>F55+F56</f>
        <v>51414.99999999999</v>
      </c>
    </row>
    <row r="58" ht="12.75">
      <c r="F58" s="112" t="s">
        <v>377</v>
      </c>
    </row>
  </sheetData>
  <sheetProtection/>
  <mergeCells count="17">
    <mergeCell ref="D5:F5"/>
    <mergeCell ref="D7:F7"/>
    <mergeCell ref="D10:F10"/>
    <mergeCell ref="A16:F16"/>
    <mergeCell ref="D4:F4"/>
    <mergeCell ref="D14:F14"/>
    <mergeCell ref="D9:F9"/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503</v>
      </c>
      <c r="G2" s="3"/>
      <c r="H2" s="3"/>
    </row>
    <row r="3" spans="6:8" ht="15.75">
      <c r="F3" s="110" t="s">
        <v>507</v>
      </c>
      <c r="G3" s="3"/>
      <c r="H3" s="3"/>
    </row>
    <row r="4" spans="6:8" ht="13.5">
      <c r="F4" s="328" t="s">
        <v>508</v>
      </c>
      <c r="G4" s="306"/>
      <c r="H4" s="306"/>
    </row>
    <row r="5" spans="6:8" ht="15.75">
      <c r="F5" s="110" t="s">
        <v>199</v>
      </c>
      <c r="G5" s="3"/>
      <c r="H5" s="3"/>
    </row>
    <row r="7" spans="4:8" ht="15.75">
      <c r="D7" s="21"/>
      <c r="E7" s="21"/>
      <c r="F7" s="327" t="s">
        <v>470</v>
      </c>
      <c r="G7" s="327"/>
      <c r="H7" s="327"/>
    </row>
    <row r="8" spans="4:8" ht="76.5" customHeight="1">
      <c r="D8" s="21"/>
      <c r="E8" s="21"/>
      <c r="F8" s="327" t="s">
        <v>452</v>
      </c>
      <c r="G8" s="327"/>
      <c r="H8" s="327"/>
    </row>
    <row r="9" spans="6:8" ht="15.75">
      <c r="F9" s="110" t="s">
        <v>477</v>
      </c>
      <c r="G9" s="3"/>
      <c r="H9" s="3"/>
    </row>
    <row r="10" ht="15.75">
      <c r="A10" s="6"/>
    </row>
    <row r="11" spans="1:8" ht="18.75">
      <c r="A11" s="315" t="s">
        <v>170</v>
      </c>
      <c r="B11" s="315"/>
      <c r="C11" s="315"/>
      <c r="D11" s="315"/>
      <c r="E11" s="315"/>
      <c r="F11" s="315"/>
      <c r="G11" s="316"/>
      <c r="H11" s="316"/>
    </row>
    <row r="12" spans="1:8" ht="18.75">
      <c r="A12" s="315" t="s">
        <v>171</v>
      </c>
      <c r="B12" s="315"/>
      <c r="C12" s="315"/>
      <c r="D12" s="315"/>
      <c r="E12" s="315"/>
      <c r="F12" s="315"/>
      <c r="G12" s="316"/>
      <c r="H12" s="316"/>
    </row>
    <row r="13" spans="1:8" ht="18.75">
      <c r="A13" s="315" t="s">
        <v>172</v>
      </c>
      <c r="B13" s="315"/>
      <c r="C13" s="315"/>
      <c r="D13" s="315"/>
      <c r="E13" s="315"/>
      <c r="F13" s="315"/>
      <c r="G13" s="316"/>
      <c r="H13" s="316"/>
    </row>
    <row r="14" spans="1:8" ht="18.75">
      <c r="A14" s="295" t="s">
        <v>451</v>
      </c>
      <c r="B14" s="325"/>
      <c r="C14" s="325"/>
      <c r="D14" s="325"/>
      <c r="E14" s="325"/>
      <c r="F14" s="325"/>
      <c r="G14" s="325"/>
      <c r="H14" s="325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26" t="s">
        <v>183</v>
      </c>
      <c r="B16" s="323" t="s">
        <v>82</v>
      </c>
      <c r="C16" s="323" t="s">
        <v>112</v>
      </c>
      <c r="D16" s="323" t="s">
        <v>113</v>
      </c>
      <c r="E16" s="10"/>
      <c r="F16" s="321" t="s">
        <v>182</v>
      </c>
      <c r="G16" s="321"/>
      <c r="H16" s="321"/>
    </row>
    <row r="17" spans="1:8" ht="40.5">
      <c r="A17" s="324"/>
      <c r="B17" s="324"/>
      <c r="C17" s="324"/>
      <c r="D17" s="324"/>
      <c r="E17" s="56" t="s">
        <v>114</v>
      </c>
      <c r="F17" s="97" t="s">
        <v>286</v>
      </c>
      <c r="G17" s="98" t="s">
        <v>348</v>
      </c>
      <c r="H17" s="98" t="s">
        <v>450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53">
        <f>'прил.5'!G23</f>
        <v>10632.900000000001</v>
      </c>
      <c r="G19" s="253">
        <f>'прил.5'!H23</f>
        <v>11919.6</v>
      </c>
      <c r="H19" s="253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53">
        <f>'прил.5'!G24</f>
        <v>0</v>
      </c>
      <c r="G20" s="253">
        <f>'прил.5'!H24</f>
        <v>0</v>
      </c>
      <c r="H20" s="253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53">
        <f>'прил.5'!G25</f>
        <v>0</v>
      </c>
      <c r="G21" s="253">
        <f>'прил.5'!H25</f>
        <v>0</v>
      </c>
      <c r="H21" s="253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53">
        <f>'прил.5'!G26</f>
        <v>0</v>
      </c>
      <c r="G22" s="253">
        <f>'прил.5'!H26</f>
        <v>0</v>
      </c>
      <c r="H22" s="253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53">
        <f>'прил.5'!G27</f>
        <v>0</v>
      </c>
      <c r="G23" s="253">
        <f>'прил.5'!H27</f>
        <v>0</v>
      </c>
      <c r="H23" s="253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53">
        <f>'прил.5'!G28</f>
        <v>0</v>
      </c>
      <c r="G24" s="253">
        <f>'прил.5'!H28</f>
        <v>0</v>
      </c>
      <c r="H24" s="253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53">
        <f>'прил.5'!G29</f>
        <v>0</v>
      </c>
      <c r="G25" s="253">
        <f>'прил.5'!H29</f>
        <v>0</v>
      </c>
      <c r="H25" s="253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53">
        <f>'прил.5'!G30</f>
        <v>0</v>
      </c>
      <c r="G26" s="253">
        <f>'прил.5'!H30</f>
        <v>0</v>
      </c>
      <c r="H26" s="253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53">
        <f>'прил.5'!G31</f>
        <v>0</v>
      </c>
      <c r="G27" s="253">
        <f>'прил.5'!H31</f>
        <v>0</v>
      </c>
      <c r="H27" s="253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53">
        <f>'прил.5'!G32</f>
        <v>0</v>
      </c>
      <c r="G28" s="253">
        <f>'прил.5'!H32</f>
        <v>0</v>
      </c>
      <c r="H28" s="253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53">
        <f>'прил.5'!G33</f>
        <v>0</v>
      </c>
      <c r="G29" s="253">
        <f>'прил.5'!H33</f>
        <v>0</v>
      </c>
      <c r="H29" s="253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53">
        <f>'прил.5'!G34</f>
        <v>0</v>
      </c>
      <c r="G30" s="253">
        <f>'прил.5'!H34</f>
        <v>0</v>
      </c>
      <c r="H30" s="253">
        <f>'прил.5'!I34</f>
        <v>0</v>
      </c>
    </row>
    <row r="31" spans="1:8" ht="33" customHeight="1" hidden="1">
      <c r="A31" s="48" t="s">
        <v>209</v>
      </c>
      <c r="B31" s="61" t="s">
        <v>107</v>
      </c>
      <c r="C31" s="61" t="s">
        <v>110</v>
      </c>
      <c r="D31" s="49">
        <v>9200000190</v>
      </c>
      <c r="E31" s="49">
        <v>244</v>
      </c>
      <c r="F31" s="253">
        <f>'прил.5'!G35</f>
        <v>0</v>
      </c>
      <c r="G31" s="253">
        <f>'прил.5'!H35</f>
        <v>0</v>
      </c>
      <c r="H31" s="253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53">
        <f>'прил.5'!G36</f>
        <v>0</v>
      </c>
      <c r="G32" s="253">
        <v>0</v>
      </c>
      <c r="H32" s="253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53">
        <f>'прил.5'!G37</f>
        <v>0</v>
      </c>
      <c r="G33" s="253">
        <f>'прил.5'!H37</f>
        <v>0</v>
      </c>
      <c r="H33" s="253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53">
        <f>'прил.5'!G38</f>
        <v>6889</v>
      </c>
      <c r="G34" s="253">
        <f>'прил.5'!H38</f>
        <v>5512.6</v>
      </c>
      <c r="H34" s="253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50">
        <f>'прил.5'!G39</f>
        <v>0</v>
      </c>
      <c r="G35" s="250">
        <f>'прил.5'!H39</f>
        <v>0</v>
      </c>
      <c r="H35" s="250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50">
        <f>'прил.5'!G40</f>
        <v>6889</v>
      </c>
      <c r="G36" s="250">
        <f>'прил.5'!H40</f>
        <v>5512.6</v>
      </c>
      <c r="H36" s="250">
        <f>'прил.5'!I40</f>
        <v>5512.6</v>
      </c>
    </row>
    <row r="37" spans="1:8" ht="30" customHeight="1">
      <c r="A37" s="48" t="s">
        <v>253</v>
      </c>
      <c r="B37" s="61" t="s">
        <v>107</v>
      </c>
      <c r="C37" s="61" t="s">
        <v>111</v>
      </c>
      <c r="D37" s="49">
        <v>9100000190</v>
      </c>
      <c r="E37" s="49"/>
      <c r="F37" s="250">
        <f>'прил.5'!G41</f>
        <v>3339.7</v>
      </c>
      <c r="G37" s="250">
        <f>'прил.5'!H41</f>
        <v>3426.7</v>
      </c>
      <c r="H37" s="250">
        <f>'прил.5'!I41</f>
        <v>3426.7</v>
      </c>
    </row>
    <row r="38" spans="1:8" ht="33" customHeight="1">
      <c r="A38" s="113" t="s">
        <v>382</v>
      </c>
      <c r="B38" s="61" t="s">
        <v>107</v>
      </c>
      <c r="C38" s="61" t="s">
        <v>111</v>
      </c>
      <c r="D38" s="49">
        <v>9100000190</v>
      </c>
      <c r="E38" s="49">
        <v>120</v>
      </c>
      <c r="F38" s="250">
        <f>'прил.5'!G42</f>
        <v>3047.7</v>
      </c>
      <c r="G38" s="250">
        <f>'прил.5'!H42</f>
        <v>2624.7</v>
      </c>
      <c r="H38" s="250">
        <f>'прил.5'!I42</f>
        <v>2624.7</v>
      </c>
    </row>
    <row r="39" spans="1:8" ht="45.75" customHeight="1">
      <c r="A39" s="113" t="s">
        <v>383</v>
      </c>
      <c r="B39" s="61" t="s">
        <v>107</v>
      </c>
      <c r="C39" s="61" t="s">
        <v>111</v>
      </c>
      <c r="D39" s="49">
        <v>9100000190</v>
      </c>
      <c r="E39" s="49">
        <v>240</v>
      </c>
      <c r="F39" s="250">
        <f>'прил.5'!G43</f>
        <v>288</v>
      </c>
      <c r="G39" s="250">
        <f>'прил.5'!H43</f>
        <v>800</v>
      </c>
      <c r="H39" s="250">
        <f>'прил.5'!I43</f>
        <v>800</v>
      </c>
    </row>
    <row r="40" spans="1:8" ht="45" customHeight="1" hidden="1">
      <c r="A40" s="113" t="s">
        <v>384</v>
      </c>
      <c r="B40" s="61" t="s">
        <v>107</v>
      </c>
      <c r="C40" s="61" t="s">
        <v>111</v>
      </c>
      <c r="D40" s="49">
        <v>9100000190</v>
      </c>
      <c r="E40" s="49">
        <v>320</v>
      </c>
      <c r="F40" s="250">
        <f>'прил.5'!G44</f>
        <v>0</v>
      </c>
      <c r="G40" s="250">
        <f>'прил.5'!H44</f>
        <v>0</v>
      </c>
      <c r="H40" s="250">
        <f>'прил.5'!I44</f>
        <v>0</v>
      </c>
    </row>
    <row r="41" spans="1:8" ht="21" customHeight="1">
      <c r="A41" s="113" t="s">
        <v>387</v>
      </c>
      <c r="B41" s="61" t="s">
        <v>107</v>
      </c>
      <c r="C41" s="61" t="s">
        <v>111</v>
      </c>
      <c r="D41" s="49">
        <v>9100000190</v>
      </c>
      <c r="E41" s="49">
        <v>850</v>
      </c>
      <c r="F41" s="250">
        <f>'прил.5'!G45</f>
        <v>4</v>
      </c>
      <c r="G41" s="250">
        <f>'прил.5'!H45</f>
        <v>2</v>
      </c>
      <c r="H41" s="250">
        <f>'прил.5'!I45</f>
        <v>2</v>
      </c>
    </row>
    <row r="42" spans="1:8" ht="78.75">
      <c r="A42" s="48" t="s">
        <v>306</v>
      </c>
      <c r="B42" s="61" t="s">
        <v>107</v>
      </c>
      <c r="C42" s="61" t="s">
        <v>111</v>
      </c>
      <c r="D42" s="49">
        <v>9100070030</v>
      </c>
      <c r="E42" s="76"/>
      <c r="F42" s="250">
        <f>'прил.5'!G46</f>
        <v>2085.9</v>
      </c>
      <c r="G42" s="250">
        <f>'прил.5'!H46</f>
        <v>2085.9</v>
      </c>
      <c r="H42" s="250">
        <f>'прил.5'!I46</f>
        <v>2085.9</v>
      </c>
    </row>
    <row r="43" spans="1:8" ht="48" customHeight="1">
      <c r="A43" s="113" t="s">
        <v>382</v>
      </c>
      <c r="B43" s="61" t="s">
        <v>107</v>
      </c>
      <c r="C43" s="61" t="s">
        <v>111</v>
      </c>
      <c r="D43" s="49">
        <v>9100070030</v>
      </c>
      <c r="E43" s="76">
        <v>120</v>
      </c>
      <c r="F43" s="250">
        <f>'прил.5'!G47</f>
        <v>2085.9</v>
      </c>
      <c r="G43" s="250">
        <f>'прил.5'!H47</f>
        <v>2085.9</v>
      </c>
      <c r="H43" s="250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50">
        <f>'прил.5'!G48</f>
        <v>461.9</v>
      </c>
      <c r="G44" s="250">
        <f>'прил.5'!H48</f>
        <v>0</v>
      </c>
      <c r="H44" s="250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50">
        <f>'прил.5'!G49</f>
        <v>461.9</v>
      </c>
      <c r="G45" s="250">
        <f>'прил.5'!H49</f>
        <v>0</v>
      </c>
      <c r="H45" s="250">
        <f>'прил.5'!I49</f>
        <v>0</v>
      </c>
    </row>
    <row r="46" spans="1:8" ht="141.75">
      <c r="A46" s="161" t="s">
        <v>257</v>
      </c>
      <c r="B46" s="61" t="s">
        <v>107</v>
      </c>
      <c r="C46" s="61" t="s">
        <v>111</v>
      </c>
      <c r="D46" s="49">
        <v>9100090120</v>
      </c>
      <c r="E46" s="49"/>
      <c r="F46" s="250">
        <f>'прил.5'!G50</f>
        <v>148.29999999999998</v>
      </c>
      <c r="G46" s="250">
        <f>'прил.5'!H50</f>
        <v>0</v>
      </c>
      <c r="H46" s="250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50">
        <f>'прил.5'!G51</f>
        <v>148.29999999999998</v>
      </c>
      <c r="G47" s="250">
        <f>'прил.5'!H51</f>
        <v>0</v>
      </c>
      <c r="H47" s="250">
        <f>'прил.5'!I51</f>
        <v>0</v>
      </c>
    </row>
    <row r="48" spans="1:8" ht="130.5" customHeight="1">
      <c r="A48" s="161" t="s">
        <v>255</v>
      </c>
      <c r="B48" s="61" t="s">
        <v>107</v>
      </c>
      <c r="C48" s="61" t="s">
        <v>111</v>
      </c>
      <c r="D48" s="49">
        <v>9100090150</v>
      </c>
      <c r="E48" s="49"/>
      <c r="F48" s="250">
        <f>'прил.5'!G52</f>
        <v>86.2</v>
      </c>
      <c r="G48" s="250">
        <f>'прил.5'!H52</f>
        <v>0</v>
      </c>
      <c r="H48" s="250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50">
        <f>'прил.5'!G53</f>
        <v>86.2</v>
      </c>
      <c r="G49" s="250">
        <f>'прил.5'!H53</f>
        <v>0</v>
      </c>
      <c r="H49" s="250">
        <f>'прил.5'!I53</f>
        <v>0</v>
      </c>
    </row>
    <row r="50" spans="1:8" ht="94.5" customHeight="1">
      <c r="A50" s="50" t="s">
        <v>256</v>
      </c>
      <c r="B50" s="61" t="s">
        <v>107</v>
      </c>
      <c r="C50" s="61" t="s">
        <v>111</v>
      </c>
      <c r="D50" s="49">
        <v>9100090160</v>
      </c>
      <c r="E50" s="49"/>
      <c r="F50" s="250">
        <f>'прил.5'!G54</f>
        <v>138.6</v>
      </c>
      <c r="G50" s="250">
        <f>'прил.5'!H54</f>
        <v>0</v>
      </c>
      <c r="H50" s="250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50">
        <f>'прил.5'!G55</f>
        <v>138.6</v>
      </c>
      <c r="G51" s="250">
        <f>'прил.5'!H55</f>
        <v>0</v>
      </c>
      <c r="H51" s="250">
        <f>'прил.5'!I55</f>
        <v>0</v>
      </c>
    </row>
    <row r="52" spans="1:8" ht="50.25" customHeight="1">
      <c r="A52" s="162" t="s">
        <v>362</v>
      </c>
      <c r="B52" s="63" t="s">
        <v>107</v>
      </c>
      <c r="C52" s="63" t="s">
        <v>111</v>
      </c>
      <c r="D52" s="64">
        <v>9100090210</v>
      </c>
      <c r="E52" s="64"/>
      <c r="F52" s="250">
        <f>'прил.5'!G56</f>
        <v>452</v>
      </c>
      <c r="G52" s="250">
        <f>'прил.5'!H56</f>
        <v>0</v>
      </c>
      <c r="H52" s="250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50">
        <f>'прил.5'!G57</f>
        <v>452</v>
      </c>
      <c r="G53" s="250">
        <f>'прил.5'!H57</f>
        <v>0</v>
      </c>
      <c r="H53" s="250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50">
        <f>'прил.5'!G58</f>
        <v>176.4</v>
      </c>
      <c r="G54" s="250">
        <f>'прил.5'!H58</f>
        <v>0</v>
      </c>
      <c r="H54" s="250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50">
        <f>'прил.5'!G59</f>
        <v>176.4</v>
      </c>
      <c r="G55" s="250">
        <f>'прил.5'!H59</f>
        <v>0</v>
      </c>
      <c r="H55" s="250">
        <f>'прил.5'!I59</f>
        <v>0</v>
      </c>
    </row>
    <row r="56" spans="1:8" ht="63" customHeight="1">
      <c r="A56" s="55" t="s">
        <v>250</v>
      </c>
      <c r="B56" s="60" t="s">
        <v>107</v>
      </c>
      <c r="C56" s="60" t="s">
        <v>53</v>
      </c>
      <c r="D56" s="52"/>
      <c r="E56" s="52"/>
      <c r="F56" s="253">
        <f>'прил.5'!G60</f>
        <v>93.5</v>
      </c>
      <c r="G56" s="253">
        <f>'прил.5'!H60</f>
        <v>0</v>
      </c>
      <c r="H56" s="253">
        <f>'прил.5'!I60</f>
        <v>0</v>
      </c>
    </row>
    <row r="57" spans="1:8" ht="48.75" customHeight="1">
      <c r="A57" s="48" t="s">
        <v>258</v>
      </c>
      <c r="B57" s="61" t="s">
        <v>107</v>
      </c>
      <c r="C57" s="61" t="s">
        <v>53</v>
      </c>
      <c r="D57" s="49">
        <v>9100090130</v>
      </c>
      <c r="E57" s="49"/>
      <c r="F57" s="250">
        <f>'прил.5'!G61</f>
        <v>93.5</v>
      </c>
      <c r="G57" s="250">
        <f>'прил.5'!H61</f>
        <v>0</v>
      </c>
      <c r="H57" s="250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50">
        <f>'прил.5'!G62</f>
        <v>93.5</v>
      </c>
      <c r="G58" s="250">
        <f>'прил.5'!H62</f>
        <v>0</v>
      </c>
      <c r="H58" s="250">
        <f>'прил.5'!I62</f>
        <v>0</v>
      </c>
    </row>
    <row r="59" spans="1:8" ht="35.25" customHeight="1" hidden="1">
      <c r="A59" s="55" t="s">
        <v>143</v>
      </c>
      <c r="B59" s="61" t="s">
        <v>107</v>
      </c>
      <c r="C59" s="61" t="s">
        <v>56</v>
      </c>
      <c r="D59" s="49"/>
      <c r="E59" s="49"/>
      <c r="F59" s="250">
        <f>'прил.5'!G63</f>
        <v>0</v>
      </c>
      <c r="G59" s="250">
        <f>'прил.5'!H63</f>
        <v>0</v>
      </c>
      <c r="H59" s="250">
        <f>'прил.5'!I63</f>
        <v>0</v>
      </c>
    </row>
    <row r="60" spans="1:8" ht="35.25" customHeight="1" hidden="1">
      <c r="A60" s="48" t="s">
        <v>460</v>
      </c>
      <c r="B60" s="61" t="s">
        <v>107</v>
      </c>
      <c r="C60" s="61" t="s">
        <v>56</v>
      </c>
      <c r="D60" s="49">
        <v>9440000030</v>
      </c>
      <c r="E60" s="49"/>
      <c r="F60" s="250">
        <f>'прил.5'!G64</f>
        <v>0</v>
      </c>
      <c r="G60" s="250">
        <f>'прил.5'!H64</f>
        <v>0</v>
      </c>
      <c r="H60" s="250">
        <f>'прил.5'!I64</f>
        <v>0</v>
      </c>
    </row>
    <row r="61" spans="1:8" ht="35.25" customHeight="1" hidden="1">
      <c r="A61" s="48" t="s">
        <v>461</v>
      </c>
      <c r="B61" s="61" t="s">
        <v>107</v>
      </c>
      <c r="C61" s="61" t="s">
        <v>56</v>
      </c>
      <c r="D61" s="49">
        <v>9440000030</v>
      </c>
      <c r="E61" s="49">
        <v>880</v>
      </c>
      <c r="F61" s="250">
        <f>'прил.5'!G65</f>
        <v>0</v>
      </c>
      <c r="G61" s="250">
        <f>'прил.5'!H65</f>
        <v>0</v>
      </c>
      <c r="H61" s="250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50">
        <f>'прил.5'!G66</f>
        <v>100</v>
      </c>
      <c r="G62" s="250">
        <f>'прил.5'!H66</f>
        <v>300</v>
      </c>
      <c r="H62" s="250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1">
        <f>'прил.5'!G67</f>
        <v>100</v>
      </c>
      <c r="G63" s="191">
        <f>'прил.5'!H67</f>
        <v>300</v>
      </c>
      <c r="H63" s="191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50">
        <f>'прил.5'!G68</f>
        <v>100</v>
      </c>
      <c r="G64" s="250">
        <f>'прил.5'!H68</f>
        <v>300</v>
      </c>
      <c r="H64" s="250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50">
        <f>'прил.5'!G69</f>
        <v>100</v>
      </c>
      <c r="G65" s="250">
        <f>'прил.5'!H69</f>
        <v>300</v>
      </c>
      <c r="H65" s="250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53">
        <f>'прил.5'!G70</f>
        <v>3550.4000000000005</v>
      </c>
      <c r="G66" s="253">
        <f>'прил.5'!H70</f>
        <v>6107</v>
      </c>
      <c r="H66" s="253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50">
        <f>'прил.5'!G71</f>
        <v>1101.3000000000002</v>
      </c>
      <c r="G67" s="250">
        <f>'прил.5'!H71</f>
        <v>6095</v>
      </c>
      <c r="H67" s="250">
        <f>'прил.5'!I71</f>
        <v>7095</v>
      </c>
    </row>
    <row r="68" spans="1:8" ht="33.75" customHeight="1">
      <c r="A68" s="48" t="s">
        <v>253</v>
      </c>
      <c r="B68" s="61" t="s">
        <v>107</v>
      </c>
      <c r="C68" s="61">
        <v>13</v>
      </c>
      <c r="D68" s="49">
        <v>9100000190</v>
      </c>
      <c r="E68" s="49"/>
      <c r="F68" s="250">
        <f>'прил.5'!G72</f>
        <v>1101.3000000000002</v>
      </c>
      <c r="G68" s="250">
        <f>'прил.5'!H72</f>
        <v>6095</v>
      </c>
      <c r="H68" s="250">
        <f>'прил.5'!I72</f>
        <v>7095</v>
      </c>
    </row>
    <row r="69" spans="1:8" ht="51.75" customHeight="1">
      <c r="A69" s="113" t="s">
        <v>383</v>
      </c>
      <c r="B69" s="61" t="s">
        <v>107</v>
      </c>
      <c r="C69" s="61" t="s">
        <v>32</v>
      </c>
      <c r="D69" s="49">
        <v>9100000190</v>
      </c>
      <c r="E69" s="49">
        <v>240</v>
      </c>
      <c r="F69" s="250">
        <f>'прил.5'!G73</f>
        <v>809.9000000000001</v>
      </c>
      <c r="G69" s="250">
        <f>'прил.5'!H73</f>
        <v>6000</v>
      </c>
      <c r="H69" s="250">
        <f>'прил.5'!I73</f>
        <v>7000</v>
      </c>
    </row>
    <row r="70" spans="1:8" ht="18.75" customHeight="1">
      <c r="A70" s="113" t="s">
        <v>389</v>
      </c>
      <c r="B70" s="61" t="s">
        <v>107</v>
      </c>
      <c r="C70" s="61">
        <v>13</v>
      </c>
      <c r="D70" s="49">
        <v>9100000190</v>
      </c>
      <c r="E70" s="49">
        <v>830</v>
      </c>
      <c r="F70" s="250">
        <f>'прил.5'!G74</f>
        <v>11.3</v>
      </c>
      <c r="G70" s="250">
        <f>'прил.5'!H74</f>
        <v>0</v>
      </c>
      <c r="H70" s="250">
        <f>'прил.5'!I74</f>
        <v>0</v>
      </c>
    </row>
    <row r="71" spans="1:8" ht="17.25" customHeight="1">
      <c r="A71" s="220" t="s">
        <v>387</v>
      </c>
      <c r="B71" s="61" t="s">
        <v>107</v>
      </c>
      <c r="C71" s="61" t="s">
        <v>32</v>
      </c>
      <c r="D71" s="49">
        <v>9100000190</v>
      </c>
      <c r="E71" s="49">
        <v>850</v>
      </c>
      <c r="F71" s="250">
        <f>'прил.5'!G75</f>
        <v>280.1</v>
      </c>
      <c r="G71" s="250">
        <f>'прил.5'!H75</f>
        <v>95</v>
      </c>
      <c r="H71" s="250">
        <f>'прил.5'!I75</f>
        <v>95</v>
      </c>
    </row>
    <row r="72" spans="1:8" ht="47.25">
      <c r="A72" s="29" t="s">
        <v>271</v>
      </c>
      <c r="B72" s="61" t="s">
        <v>107</v>
      </c>
      <c r="C72" s="61" t="s">
        <v>32</v>
      </c>
      <c r="D72" s="49">
        <v>9100020530</v>
      </c>
      <c r="E72" s="49"/>
      <c r="F72" s="250">
        <f>'прил.5'!G76</f>
        <v>56</v>
      </c>
      <c r="G72" s="250">
        <f>'прил.5'!H76</f>
        <v>10</v>
      </c>
      <c r="H72" s="250">
        <f>'прил.5'!I76</f>
        <v>10</v>
      </c>
    </row>
    <row r="73" spans="1:8" ht="51.75" customHeight="1">
      <c r="A73" s="113" t="s">
        <v>383</v>
      </c>
      <c r="B73" s="61" t="s">
        <v>107</v>
      </c>
      <c r="C73" s="61" t="s">
        <v>32</v>
      </c>
      <c r="D73" s="49">
        <v>9100020530</v>
      </c>
      <c r="E73" s="49">
        <v>240</v>
      </c>
      <c r="F73" s="250">
        <f>'прил.5'!G77</f>
        <v>56</v>
      </c>
      <c r="G73" s="250">
        <f>'прил.5'!H77</f>
        <v>10</v>
      </c>
      <c r="H73" s="250">
        <f>'прил.5'!I77</f>
        <v>10</v>
      </c>
    </row>
    <row r="74" spans="1:8" ht="15.75" hidden="1">
      <c r="A74" s="48" t="s">
        <v>245</v>
      </c>
      <c r="B74" s="61" t="s">
        <v>107</v>
      </c>
      <c r="C74" s="61" t="s">
        <v>32</v>
      </c>
      <c r="D74" s="49">
        <v>9100072140</v>
      </c>
      <c r="E74" s="49">
        <v>244</v>
      </c>
      <c r="F74" s="250">
        <f>'прил.5'!G79</f>
        <v>0</v>
      </c>
      <c r="G74" s="250">
        <f>'прил.5'!H79</f>
        <v>0</v>
      </c>
      <c r="H74" s="250">
        <f>'прил.5'!I79</f>
        <v>0</v>
      </c>
    </row>
    <row r="75" spans="1:8" ht="31.5">
      <c r="A75" s="113" t="s">
        <v>279</v>
      </c>
      <c r="B75" s="61" t="s">
        <v>107</v>
      </c>
      <c r="C75" s="61" t="s">
        <v>32</v>
      </c>
      <c r="D75" s="49">
        <v>9100072310</v>
      </c>
      <c r="E75" s="49"/>
      <c r="F75" s="250">
        <f>'прил.5'!G80</f>
        <v>2</v>
      </c>
      <c r="G75" s="250">
        <f>'прил.5'!H80</f>
        <v>2</v>
      </c>
      <c r="H75" s="250">
        <f>'прил.5'!I80</f>
        <v>2</v>
      </c>
    </row>
    <row r="76" spans="1:8" ht="45.75" customHeight="1">
      <c r="A76" s="113" t="s">
        <v>383</v>
      </c>
      <c r="B76" s="61" t="s">
        <v>107</v>
      </c>
      <c r="C76" s="61" t="s">
        <v>32</v>
      </c>
      <c r="D76" s="49">
        <v>9100072310</v>
      </c>
      <c r="E76" s="49">
        <v>240</v>
      </c>
      <c r="F76" s="250">
        <f>'прил.5'!G81</f>
        <v>2</v>
      </c>
      <c r="G76" s="250">
        <f>'прил.5'!H81</f>
        <v>2</v>
      </c>
      <c r="H76" s="250">
        <f>'прил.5'!I81</f>
        <v>2</v>
      </c>
    </row>
    <row r="77" spans="1:8" ht="94.5">
      <c r="A77" s="65" t="s">
        <v>261</v>
      </c>
      <c r="B77" s="63" t="s">
        <v>107</v>
      </c>
      <c r="C77" s="63" t="s">
        <v>32</v>
      </c>
      <c r="D77" s="64">
        <v>9100090140</v>
      </c>
      <c r="E77" s="64"/>
      <c r="F77" s="250">
        <f>'прил.5'!G82</f>
        <v>700.9</v>
      </c>
      <c r="G77" s="250">
        <f>'прил.5'!H82</f>
        <v>0</v>
      </c>
      <c r="H77" s="250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50">
        <f>'прил.5'!G83</f>
        <v>700.9</v>
      </c>
      <c r="G78" s="250">
        <f>'прил.5'!H83</f>
        <v>0</v>
      </c>
      <c r="H78" s="250">
        <f>'прил.5'!I83</f>
        <v>0</v>
      </c>
    </row>
    <row r="79" spans="1:8" ht="126" customHeight="1">
      <c r="A79" s="75" t="s">
        <v>254</v>
      </c>
      <c r="B79" s="61" t="s">
        <v>107</v>
      </c>
      <c r="C79" s="61" t="s">
        <v>32</v>
      </c>
      <c r="D79" s="49">
        <v>9100090190</v>
      </c>
      <c r="E79" s="49"/>
      <c r="F79" s="250">
        <f>'прил.5'!G84</f>
        <v>357.59999999999997</v>
      </c>
      <c r="G79" s="250">
        <f>'прил.5'!H84</f>
        <v>0</v>
      </c>
      <c r="H79" s="250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50">
        <f>'прил.5'!G85</f>
        <v>357.59999999999997</v>
      </c>
      <c r="G80" s="250">
        <f>'прил.5'!H85</f>
        <v>0</v>
      </c>
      <c r="H80" s="250">
        <f>'прил.5'!I85</f>
        <v>0</v>
      </c>
    </row>
    <row r="81" spans="1:8" ht="31.5" hidden="1">
      <c r="A81" s="65" t="s">
        <v>262</v>
      </c>
      <c r="B81" s="63" t="s">
        <v>107</v>
      </c>
      <c r="C81" s="63" t="s">
        <v>32</v>
      </c>
      <c r="D81" s="64">
        <v>9100090200</v>
      </c>
      <c r="E81" s="64"/>
      <c r="F81" s="250">
        <f>'прил.5'!G86</f>
        <v>0</v>
      </c>
      <c r="G81" s="250">
        <f>'прил.5'!H86</f>
        <v>0</v>
      </c>
      <c r="H81" s="250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50">
        <f>'прил.5'!G87</f>
        <v>0</v>
      </c>
      <c r="G82" s="250">
        <f>'прил.5'!H87</f>
        <v>0</v>
      </c>
      <c r="H82" s="250">
        <f>'прил.5'!I87</f>
        <v>0</v>
      </c>
    </row>
    <row r="83" spans="1:8" ht="77.25" customHeight="1">
      <c r="A83" s="65" t="s">
        <v>259</v>
      </c>
      <c r="B83" s="63" t="s">
        <v>107</v>
      </c>
      <c r="C83" s="63" t="s">
        <v>32</v>
      </c>
      <c r="D83" s="64">
        <v>9100090230</v>
      </c>
      <c r="E83" s="64"/>
      <c r="F83" s="250">
        <f>'прил.5'!G88</f>
        <v>1220.9</v>
      </c>
      <c r="G83" s="250">
        <f>'прил.5'!H88</f>
        <v>0</v>
      </c>
      <c r="H83" s="250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50">
        <f>'прил.5'!G89</f>
        <v>1220.9</v>
      </c>
      <c r="G84" s="250">
        <f>'прил.5'!H89</f>
        <v>0</v>
      </c>
      <c r="H84" s="250">
        <f>'прил.5'!I89</f>
        <v>0</v>
      </c>
    </row>
    <row r="85" spans="1:8" ht="78.75" customHeight="1">
      <c r="A85" s="65" t="s">
        <v>206</v>
      </c>
      <c r="B85" s="63" t="s">
        <v>107</v>
      </c>
      <c r="C85" s="63" t="s">
        <v>32</v>
      </c>
      <c r="D85" s="64">
        <v>9100090260</v>
      </c>
      <c r="E85" s="64"/>
      <c r="F85" s="250">
        <f>'прил.5'!G90</f>
        <v>0.4</v>
      </c>
      <c r="G85" s="250">
        <f>'прил.5'!H90</f>
        <v>0</v>
      </c>
      <c r="H85" s="250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50">
        <f>'прил.5'!G91</f>
        <v>0.4</v>
      </c>
      <c r="G86" s="250">
        <f>'прил.5'!H91</f>
        <v>0</v>
      </c>
      <c r="H86" s="250">
        <f>'прил.5'!I91</f>
        <v>0</v>
      </c>
    </row>
    <row r="87" spans="1:8" ht="78.75" customHeight="1">
      <c r="A87" s="48" t="s">
        <v>291</v>
      </c>
      <c r="B87" s="63" t="s">
        <v>107</v>
      </c>
      <c r="C87" s="63" t="s">
        <v>32</v>
      </c>
      <c r="D87" s="64">
        <v>9100090280</v>
      </c>
      <c r="E87" s="64"/>
      <c r="F87" s="250">
        <f>'прил.5'!G92</f>
        <v>111.3</v>
      </c>
      <c r="G87" s="250">
        <f>'прил.5'!H92</f>
        <v>0</v>
      </c>
      <c r="H87" s="250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50">
        <f>'прил.5'!G93</f>
        <v>111.3</v>
      </c>
      <c r="G88" s="250">
        <f>'прил.5'!H93</f>
        <v>0</v>
      </c>
      <c r="H88" s="250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50">
        <f>'прил.5'!G94</f>
        <v>569</v>
      </c>
      <c r="G89" s="250">
        <f>'прил.5'!H94</f>
        <v>554.5</v>
      </c>
      <c r="H89" s="250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50">
        <f>'прил.5'!G95</f>
        <v>569</v>
      </c>
      <c r="G90" s="250">
        <f>'прил.5'!H95</f>
        <v>554.5</v>
      </c>
      <c r="H90" s="250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50">
        <f>'прил.5'!G96</f>
        <v>569</v>
      </c>
      <c r="G91" s="250">
        <f>'прил.5'!H96</f>
        <v>554.5</v>
      </c>
      <c r="H91" s="250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50">
        <f>'прил.5'!G97</f>
        <v>569</v>
      </c>
      <c r="G92" s="250">
        <f>'прил.5'!H97</f>
        <v>554.5</v>
      </c>
      <c r="H92" s="250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50">
        <f>'прил.5'!G98</f>
        <v>569</v>
      </c>
      <c r="G93" s="250">
        <f>'прил.5'!H98</f>
        <v>554.5</v>
      </c>
      <c r="H93" s="250">
        <f>'прил.5'!I98</f>
        <v>571.6</v>
      </c>
    </row>
    <row r="94" spans="1:8" ht="50.25" customHeight="1">
      <c r="A94" s="113" t="s">
        <v>382</v>
      </c>
      <c r="B94" s="61" t="s">
        <v>109</v>
      </c>
      <c r="C94" s="61" t="s">
        <v>110</v>
      </c>
      <c r="D94" s="49">
        <v>9100051180</v>
      </c>
      <c r="E94" s="49">
        <v>120</v>
      </c>
      <c r="F94" s="250">
        <f>'прил.5'!G99</f>
        <v>549</v>
      </c>
      <c r="G94" s="250">
        <f>'прил.5'!H99</f>
        <v>534.5</v>
      </c>
      <c r="H94" s="250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50">
        <f>'прил.5'!G100</f>
        <v>0</v>
      </c>
      <c r="G95" s="250">
        <f>'прил.5'!H100</f>
        <v>0</v>
      </c>
      <c r="H95" s="250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50">
        <f>'прил.5'!G101</f>
        <v>0</v>
      </c>
      <c r="G96" s="250">
        <f>'прил.5'!H101</f>
        <v>0</v>
      </c>
      <c r="H96" s="250">
        <f>'прил.5'!I101</f>
        <v>0</v>
      </c>
    </row>
    <row r="97" spans="1:8" ht="18.75" customHeight="1" hidden="1">
      <c r="A97" s="48" t="s">
        <v>245</v>
      </c>
      <c r="B97" s="61" t="s">
        <v>109</v>
      </c>
      <c r="C97" s="61" t="s">
        <v>110</v>
      </c>
      <c r="D97" s="49">
        <v>9100051180</v>
      </c>
      <c r="E97" s="49">
        <v>244</v>
      </c>
      <c r="F97" s="250">
        <f>'прил.5'!G102</f>
        <v>20</v>
      </c>
      <c r="G97" s="250">
        <f>'прил.5'!H102</f>
        <v>20</v>
      </c>
      <c r="H97" s="250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53">
        <f>'прил.5'!G103</f>
        <v>100</v>
      </c>
      <c r="G98" s="253">
        <f>'прил.5'!H103</f>
        <v>100</v>
      </c>
      <c r="H98" s="253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50">
        <f>'прил.5'!G104</f>
        <v>0</v>
      </c>
      <c r="G99" s="250">
        <f>'прил.5'!H104</f>
        <v>0</v>
      </c>
      <c r="H99" s="250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50">
        <f>'прил.5'!G105</f>
        <v>0</v>
      </c>
      <c r="G100" s="250">
        <f>'прил.5'!H105</f>
        <v>0</v>
      </c>
      <c r="H100" s="250">
        <f>'прил.5'!I105</f>
        <v>0</v>
      </c>
    </row>
    <row r="101" spans="1:8" ht="15.75" hidden="1">
      <c r="A101" s="48" t="s">
        <v>245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50">
        <f>'прил.5'!G106</f>
        <v>0</v>
      </c>
      <c r="G101" s="250">
        <f>'прил.5'!H106</f>
        <v>0</v>
      </c>
      <c r="H101" s="250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50">
        <f>'прил.5'!G107</f>
        <v>0</v>
      </c>
      <c r="G102" s="250">
        <f>'прил.5'!H107</f>
        <v>0</v>
      </c>
      <c r="H102" s="250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50">
        <f>'прил.5'!G108</f>
        <v>0</v>
      </c>
      <c r="G103" s="250">
        <f>'прил.5'!H108</f>
        <v>0</v>
      </c>
      <c r="H103" s="250">
        <f>'прил.5'!I108</f>
        <v>0</v>
      </c>
    </row>
    <row r="104" spans="1:8" ht="96.75" customHeight="1" hidden="1">
      <c r="A104" s="48" t="s">
        <v>248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50">
        <f>'прил.5'!G109</f>
        <v>0</v>
      </c>
      <c r="G104" s="250">
        <f>'прил.5'!H109</f>
        <v>0</v>
      </c>
      <c r="H104" s="250">
        <f>'прил.5'!I109</f>
        <v>0</v>
      </c>
    </row>
    <row r="105" spans="1:8" ht="63">
      <c r="A105" s="80" t="s">
        <v>370</v>
      </c>
      <c r="B105" s="60" t="s">
        <v>110</v>
      </c>
      <c r="C105" s="60">
        <v>10</v>
      </c>
      <c r="D105" s="52"/>
      <c r="E105" s="52"/>
      <c r="F105" s="253">
        <f>'прил.5'!G110</f>
        <v>100</v>
      </c>
      <c r="G105" s="253">
        <f>'прил.5'!H110</f>
        <v>100</v>
      </c>
      <c r="H105" s="253">
        <f>'прил.5'!I110</f>
        <v>100</v>
      </c>
    </row>
    <row r="106" spans="1:8" ht="90" customHeight="1">
      <c r="A106" s="160" t="s">
        <v>501</v>
      </c>
      <c r="B106" s="61" t="s">
        <v>110</v>
      </c>
      <c r="C106" s="61" t="s">
        <v>57</v>
      </c>
      <c r="D106" s="132" t="s">
        <v>314</v>
      </c>
      <c r="E106" s="76"/>
      <c r="F106" s="250">
        <f>'прил.5'!G111</f>
        <v>100</v>
      </c>
      <c r="G106" s="250">
        <f>'прил.5'!H111</f>
        <v>100</v>
      </c>
      <c r="H106" s="250">
        <f>'прил.5'!I111</f>
        <v>100</v>
      </c>
    </row>
    <row r="107" spans="1:8" ht="42.75" customHeight="1">
      <c r="A107" s="159" t="s">
        <v>316</v>
      </c>
      <c r="B107" s="61" t="s">
        <v>110</v>
      </c>
      <c r="C107" s="61" t="s">
        <v>57</v>
      </c>
      <c r="D107" s="134" t="s">
        <v>315</v>
      </c>
      <c r="E107" s="10"/>
      <c r="F107" s="250">
        <f>'прил.5'!G112</f>
        <v>100</v>
      </c>
      <c r="G107" s="250">
        <f>'прил.5'!H112</f>
        <v>100</v>
      </c>
      <c r="H107" s="250">
        <f>'прил.5'!I112</f>
        <v>100</v>
      </c>
    </row>
    <row r="108" spans="1:8" ht="17.25" customHeight="1">
      <c r="A108" s="159" t="s">
        <v>263</v>
      </c>
      <c r="B108" s="61" t="s">
        <v>110</v>
      </c>
      <c r="C108" s="61">
        <v>10</v>
      </c>
      <c r="D108" s="49">
        <v>4900123010</v>
      </c>
      <c r="E108" s="76"/>
      <c r="F108" s="250">
        <f>'прил.5'!G113</f>
        <v>100</v>
      </c>
      <c r="G108" s="250">
        <f>'прил.5'!H113</f>
        <v>100</v>
      </c>
      <c r="H108" s="250">
        <f>'прил.5'!I113</f>
        <v>100</v>
      </c>
    </row>
    <row r="109" spans="1:8" ht="17.25" customHeight="1" hidden="1">
      <c r="A109" s="48" t="s">
        <v>245</v>
      </c>
      <c r="B109" s="61" t="s">
        <v>110</v>
      </c>
      <c r="C109" s="61">
        <v>10</v>
      </c>
      <c r="D109" s="49">
        <v>4900123010</v>
      </c>
      <c r="E109" s="76">
        <v>244</v>
      </c>
      <c r="F109" s="250">
        <f>'прил.5'!G114</f>
        <v>0</v>
      </c>
      <c r="G109" s="250">
        <f>'прил.5'!H114</f>
        <v>0</v>
      </c>
      <c r="H109" s="250">
        <f>'прил.5'!I114</f>
        <v>0</v>
      </c>
    </row>
    <row r="110" spans="1:8" ht="19.5" customHeight="1">
      <c r="A110" s="213" t="s">
        <v>385</v>
      </c>
      <c r="B110" s="61" t="s">
        <v>110</v>
      </c>
      <c r="C110" s="61">
        <v>10</v>
      </c>
      <c r="D110" s="49">
        <v>4900123010</v>
      </c>
      <c r="E110" s="76">
        <v>610</v>
      </c>
      <c r="F110" s="152">
        <f>'прил.5'!G115</f>
        <v>100</v>
      </c>
      <c r="G110" s="152">
        <f>'прил.5'!H115</f>
        <v>100</v>
      </c>
      <c r="H110" s="152">
        <f>'прил.5'!I115</f>
        <v>100</v>
      </c>
    </row>
    <row r="111" spans="1:8" ht="30.75" customHeight="1" hidden="1">
      <c r="A111" s="159" t="s">
        <v>350</v>
      </c>
      <c r="B111" s="61" t="s">
        <v>110</v>
      </c>
      <c r="C111" s="61">
        <v>10</v>
      </c>
      <c r="D111" s="134" t="s">
        <v>349</v>
      </c>
      <c r="E111" s="76"/>
      <c r="F111" s="149">
        <f>'прил.5'!G116</f>
        <v>0</v>
      </c>
      <c r="G111" s="149">
        <f>'прил.5'!H116</f>
        <v>0</v>
      </c>
      <c r="H111" s="149">
        <f>'прил.5'!I116</f>
        <v>0</v>
      </c>
    </row>
    <row r="112" spans="1:8" ht="16.5" customHeight="1" hidden="1">
      <c r="A112" s="159" t="s">
        <v>263</v>
      </c>
      <c r="B112" s="61" t="s">
        <v>110</v>
      </c>
      <c r="C112" s="61">
        <v>10</v>
      </c>
      <c r="D112" s="49">
        <v>4900223010</v>
      </c>
      <c r="E112" s="76"/>
      <c r="F112" s="149">
        <f>'прил.5'!G117</f>
        <v>0</v>
      </c>
      <c r="G112" s="149">
        <f>'прил.5'!H117</f>
        <v>0</v>
      </c>
      <c r="H112" s="149">
        <f>'прил.5'!I117</f>
        <v>0</v>
      </c>
    </row>
    <row r="113" spans="1:8" ht="45" customHeight="1" hidden="1">
      <c r="A113" s="113" t="s">
        <v>383</v>
      </c>
      <c r="B113" s="61" t="s">
        <v>110</v>
      </c>
      <c r="C113" s="61">
        <v>10</v>
      </c>
      <c r="D113" s="49">
        <v>4900223010</v>
      </c>
      <c r="E113" s="76">
        <v>240</v>
      </c>
      <c r="F113" s="149">
        <f>'прил.5'!G118</f>
        <v>0</v>
      </c>
      <c r="G113" s="149">
        <f>'прил.5'!H118</f>
        <v>0</v>
      </c>
      <c r="H113" s="149">
        <f>'прил.5'!I118</f>
        <v>0</v>
      </c>
    </row>
    <row r="114" spans="1:8" ht="45" customHeight="1" hidden="1">
      <c r="A114" s="48" t="s">
        <v>276</v>
      </c>
      <c r="B114" s="61" t="s">
        <v>110</v>
      </c>
      <c r="C114" s="61">
        <v>10</v>
      </c>
      <c r="D114" s="64" t="s">
        <v>409</v>
      </c>
      <c r="E114" s="76"/>
      <c r="F114" s="149">
        <f>'прил.5'!G119</f>
        <v>0</v>
      </c>
      <c r="G114" s="149">
        <f>'прил.5'!H119</f>
        <v>0</v>
      </c>
      <c r="H114" s="149">
        <f>'прил.5'!I119</f>
        <v>0</v>
      </c>
    </row>
    <row r="115" spans="1:8" ht="45" customHeight="1" hidden="1">
      <c r="A115" s="219" t="s">
        <v>383</v>
      </c>
      <c r="B115" s="61" t="s">
        <v>110</v>
      </c>
      <c r="C115" s="61">
        <v>10</v>
      </c>
      <c r="D115" s="64" t="s">
        <v>409</v>
      </c>
      <c r="E115" s="76">
        <v>240</v>
      </c>
      <c r="F115" s="149">
        <f>'прил.5'!G120</f>
        <v>0</v>
      </c>
      <c r="G115" s="149">
        <f>'прил.5'!H120</f>
        <v>0</v>
      </c>
      <c r="H115" s="149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53">
        <f>'прил.5'!G121</f>
        <v>63853.5</v>
      </c>
      <c r="G116" s="253">
        <f>'прил.5'!H121</f>
        <v>2524</v>
      </c>
      <c r="H116" s="253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50">
        <f>'прил.5'!G122</f>
        <v>63853.5</v>
      </c>
      <c r="G117" s="250">
        <f>'прил.5'!H122</f>
        <v>2524</v>
      </c>
      <c r="H117" s="250">
        <f>'прил.5'!I122</f>
        <v>2622</v>
      </c>
    </row>
    <row r="118" spans="1:8" ht="91.5" customHeight="1">
      <c r="A118" s="160" t="s">
        <v>499</v>
      </c>
      <c r="B118" s="72" t="s">
        <v>111</v>
      </c>
      <c r="C118" s="72" t="s">
        <v>54</v>
      </c>
      <c r="D118" s="105">
        <v>3900000000</v>
      </c>
      <c r="E118" s="81"/>
      <c r="F118" s="241">
        <f>'прил.5'!G123</f>
        <v>63853.5</v>
      </c>
      <c r="G118" s="241">
        <f>'прил.5'!H123</f>
        <v>2524</v>
      </c>
      <c r="H118" s="241">
        <f>'прил.5'!I123</f>
        <v>2622</v>
      </c>
    </row>
    <row r="119" spans="1:8" ht="81" customHeight="1">
      <c r="A119" s="159" t="s">
        <v>339</v>
      </c>
      <c r="B119" s="61" t="s">
        <v>111</v>
      </c>
      <c r="C119" s="61" t="s">
        <v>54</v>
      </c>
      <c r="D119" s="64">
        <v>3900100000</v>
      </c>
      <c r="E119" s="49"/>
      <c r="F119" s="242">
        <f>'прил.5'!G124</f>
        <v>3536.2</v>
      </c>
      <c r="G119" s="242">
        <f>'прил.5'!H124</f>
        <v>2524</v>
      </c>
      <c r="H119" s="242">
        <f>'прил.5'!I124</f>
        <v>2622</v>
      </c>
    </row>
    <row r="120" spans="1:8" ht="31.5" customHeight="1">
      <c r="A120" s="159" t="s">
        <v>207</v>
      </c>
      <c r="B120" s="61" t="s">
        <v>111</v>
      </c>
      <c r="C120" s="61" t="s">
        <v>54</v>
      </c>
      <c r="D120" s="64">
        <v>3900120300</v>
      </c>
      <c r="E120" s="49"/>
      <c r="F120" s="242">
        <f>'прил.5'!G125</f>
        <v>3536.2</v>
      </c>
      <c r="G120" s="242">
        <f>'прил.5'!H125</f>
        <v>2524</v>
      </c>
      <c r="H120" s="242">
        <f>'прил.5'!I125</f>
        <v>2622</v>
      </c>
    </row>
    <row r="121" spans="1:8" ht="20.25" customHeight="1">
      <c r="A121" s="113" t="s">
        <v>385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45">
        <f>'прил.5'!G126</f>
        <v>3536.2</v>
      </c>
      <c r="G121" s="245">
        <f>'прил.5'!H126</f>
        <v>2524</v>
      </c>
      <c r="H121" s="245">
        <f>'прил.5'!I126</f>
        <v>2622</v>
      </c>
    </row>
    <row r="122" spans="1:8" ht="54.75" customHeight="1" hidden="1">
      <c r="A122" s="48" t="s">
        <v>211</v>
      </c>
      <c r="B122" s="61" t="s">
        <v>111</v>
      </c>
      <c r="C122" s="61" t="s">
        <v>54</v>
      </c>
      <c r="D122" s="64" t="s">
        <v>345</v>
      </c>
      <c r="E122" s="49"/>
      <c r="F122" s="245">
        <f>'прил.5'!G127</f>
        <v>0</v>
      </c>
      <c r="G122" s="245">
        <f>'прил.5'!H127</f>
        <v>0</v>
      </c>
      <c r="H122" s="245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345</v>
      </c>
      <c r="E123" s="49">
        <v>612</v>
      </c>
      <c r="F123" s="245">
        <f>'прил.5'!G128</f>
        <v>0</v>
      </c>
      <c r="G123" s="245">
        <f>'прил.5'!H128</f>
        <v>0</v>
      </c>
      <c r="H123" s="245">
        <f>'прил.5'!I128</f>
        <v>0</v>
      </c>
    </row>
    <row r="124" spans="1:8" ht="45" customHeight="1">
      <c r="A124" s="111" t="s">
        <v>298</v>
      </c>
      <c r="B124" s="63" t="s">
        <v>111</v>
      </c>
      <c r="C124" s="63" t="s">
        <v>54</v>
      </c>
      <c r="D124" s="64">
        <v>3900200000</v>
      </c>
      <c r="E124" s="49"/>
      <c r="F124" s="242">
        <f>'прил.5'!G129</f>
        <v>1082.6</v>
      </c>
      <c r="G124" s="242">
        <f>'прил.5'!H129</f>
        <v>0</v>
      </c>
      <c r="H124" s="242">
        <f>'прил.5'!I129</f>
        <v>0</v>
      </c>
    </row>
    <row r="125" spans="1:8" ht="93" customHeight="1">
      <c r="A125" s="48" t="s">
        <v>212</v>
      </c>
      <c r="B125" s="61" t="s">
        <v>111</v>
      </c>
      <c r="C125" s="61" t="s">
        <v>54</v>
      </c>
      <c r="D125" s="64" t="s">
        <v>246</v>
      </c>
      <c r="E125" s="49"/>
      <c r="F125" s="245">
        <f>'прил.5'!G130</f>
        <v>1082.6</v>
      </c>
      <c r="G125" s="245">
        <f>'прил.5'!H130</f>
        <v>0</v>
      </c>
      <c r="H125" s="245">
        <f>'прил.5'!I130</f>
        <v>0</v>
      </c>
    </row>
    <row r="126" spans="1:8" ht="46.5" customHeight="1">
      <c r="A126" s="113" t="s">
        <v>383</v>
      </c>
      <c r="B126" s="61" t="s">
        <v>111</v>
      </c>
      <c r="C126" s="61" t="s">
        <v>54</v>
      </c>
      <c r="D126" s="64" t="s">
        <v>246</v>
      </c>
      <c r="E126" s="49">
        <v>240</v>
      </c>
      <c r="F126" s="245">
        <f>'прил.5'!G131</f>
        <v>1082.6</v>
      </c>
      <c r="G126" s="245">
        <f>'прил.5'!H131</f>
        <v>0</v>
      </c>
      <c r="H126" s="245">
        <f>'прил.5'!I131</f>
        <v>0</v>
      </c>
    </row>
    <row r="127" spans="1:8" ht="17.25" customHeight="1" hidden="1">
      <c r="A127" s="48" t="s">
        <v>305</v>
      </c>
      <c r="B127" s="61" t="s">
        <v>111</v>
      </c>
      <c r="C127" s="61" t="s">
        <v>54</v>
      </c>
      <c r="D127" s="64">
        <v>3900400000</v>
      </c>
      <c r="E127" s="76"/>
      <c r="F127" s="192">
        <f>'прил.5'!G134</f>
        <v>0</v>
      </c>
      <c r="G127" s="192">
        <f>'прил.5'!H134</f>
        <v>0</v>
      </c>
      <c r="H127" s="192">
        <f>'прил.5'!I134</f>
        <v>0</v>
      </c>
    </row>
    <row r="128" spans="1:8" ht="27.75" customHeight="1" hidden="1">
      <c r="A128" s="159" t="s">
        <v>207</v>
      </c>
      <c r="B128" s="61" t="s">
        <v>111</v>
      </c>
      <c r="C128" s="61" t="s">
        <v>54</v>
      </c>
      <c r="D128" s="64">
        <v>3900420300</v>
      </c>
      <c r="E128" s="76"/>
      <c r="F128" s="192">
        <f>'прил.5'!G135</f>
        <v>0</v>
      </c>
      <c r="G128" s="192">
        <f>'прил.5'!H135</f>
        <v>0</v>
      </c>
      <c r="H128" s="192">
        <f>'прил.5'!I135</f>
        <v>0</v>
      </c>
    </row>
    <row r="129" spans="1:8" ht="17.25" customHeight="1" hidden="1">
      <c r="A129" s="48" t="s">
        <v>245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2">
        <f>'прил.5'!G136</f>
        <v>0</v>
      </c>
      <c r="G129" s="192">
        <f>'прил.5'!H136</f>
        <v>0</v>
      </c>
      <c r="H129" s="192">
        <f>'прил.5'!I136</f>
        <v>0</v>
      </c>
    </row>
    <row r="130" spans="1:8" ht="30" customHeight="1">
      <c r="A130" s="111" t="s">
        <v>297</v>
      </c>
      <c r="B130" s="63" t="s">
        <v>111</v>
      </c>
      <c r="C130" s="63" t="s">
        <v>54</v>
      </c>
      <c r="D130" s="64">
        <v>3900500000</v>
      </c>
      <c r="E130" s="64"/>
      <c r="F130" s="242">
        <f>'прил.5'!G137</f>
        <v>58338.7</v>
      </c>
      <c r="G130" s="242">
        <f>'прил.5'!H137</f>
        <v>0</v>
      </c>
      <c r="H130" s="242">
        <f>'прил.5'!I137</f>
        <v>0</v>
      </c>
    </row>
    <row r="131" spans="1:8" ht="30" customHeight="1">
      <c r="A131" s="159" t="s">
        <v>207</v>
      </c>
      <c r="B131" s="61" t="s">
        <v>111</v>
      </c>
      <c r="C131" s="61" t="s">
        <v>54</v>
      </c>
      <c r="D131" s="64">
        <v>3900520300</v>
      </c>
      <c r="E131" s="76"/>
      <c r="F131" s="242">
        <f>'прил.5'!G138</f>
        <v>5138.7</v>
      </c>
      <c r="G131" s="242">
        <f>'прил.5'!H138</f>
        <v>0</v>
      </c>
      <c r="H131" s="242">
        <f>'прил.5'!I138</f>
        <v>0</v>
      </c>
    </row>
    <row r="132" spans="1:8" ht="51" customHeight="1">
      <c r="A132" s="113" t="s">
        <v>383</v>
      </c>
      <c r="B132" s="63" t="s">
        <v>111</v>
      </c>
      <c r="C132" s="63" t="s">
        <v>54</v>
      </c>
      <c r="D132" s="64">
        <v>3900520300</v>
      </c>
      <c r="E132" s="76">
        <v>240</v>
      </c>
      <c r="F132" s="242">
        <f>'прил.5'!G139</f>
        <v>5138.7</v>
      </c>
      <c r="G132" s="242">
        <f>'прил.5'!H139</f>
        <v>0</v>
      </c>
      <c r="H132" s="242">
        <f>'прил.5'!I139</f>
        <v>0</v>
      </c>
    </row>
    <row r="133" spans="1:8" ht="49.5" customHeight="1">
      <c r="A133" s="48" t="s">
        <v>211</v>
      </c>
      <c r="B133" s="63" t="s">
        <v>111</v>
      </c>
      <c r="C133" s="63" t="s">
        <v>54</v>
      </c>
      <c r="D133" s="64" t="s">
        <v>296</v>
      </c>
      <c r="E133" s="64"/>
      <c r="F133" s="250">
        <f>'прил.5'!G140</f>
        <v>53200</v>
      </c>
      <c r="G133" s="250">
        <f>'прил.5'!H140</f>
        <v>0</v>
      </c>
      <c r="H133" s="250">
        <f>'прил.5'!I140</f>
        <v>0</v>
      </c>
    </row>
    <row r="134" spans="1:8" ht="47.25" customHeight="1">
      <c r="A134" s="113" t="s">
        <v>383</v>
      </c>
      <c r="B134" s="63" t="s">
        <v>111</v>
      </c>
      <c r="C134" s="63" t="s">
        <v>54</v>
      </c>
      <c r="D134" s="64" t="s">
        <v>296</v>
      </c>
      <c r="E134" s="64">
        <v>240</v>
      </c>
      <c r="F134" s="250">
        <f>'прил.5'!G141</f>
        <v>53200</v>
      </c>
      <c r="G134" s="250">
        <f>'прил.5'!H132</f>
        <v>0</v>
      </c>
      <c r="H134" s="250">
        <f>'прил.5'!I132</f>
        <v>0</v>
      </c>
    </row>
    <row r="135" spans="1:8" ht="67.5" customHeight="1" hidden="1">
      <c r="A135" s="48" t="s">
        <v>307</v>
      </c>
      <c r="B135" s="61" t="s">
        <v>111</v>
      </c>
      <c r="C135" s="61" t="s">
        <v>54</v>
      </c>
      <c r="D135" s="64">
        <v>3900600000</v>
      </c>
      <c r="E135" s="76"/>
      <c r="F135" s="191">
        <f>'прил.5'!G142</f>
        <v>0</v>
      </c>
      <c r="G135" s="191">
        <f>'прил.5'!H142</f>
        <v>0</v>
      </c>
      <c r="H135" s="191">
        <f>'прил.5'!I142</f>
        <v>0</v>
      </c>
    </row>
    <row r="136" spans="1:8" ht="30" customHeight="1" hidden="1">
      <c r="A136" s="159" t="s">
        <v>207</v>
      </c>
      <c r="B136" s="61" t="s">
        <v>111</v>
      </c>
      <c r="C136" s="61" t="s">
        <v>54</v>
      </c>
      <c r="D136" s="64">
        <v>3900620300</v>
      </c>
      <c r="E136" s="76"/>
      <c r="F136" s="191">
        <f>'прил.5'!G143</f>
        <v>0</v>
      </c>
      <c r="G136" s="191">
        <f>'прил.5'!H143</f>
        <v>0</v>
      </c>
      <c r="H136" s="191">
        <f>'прил.5'!I143</f>
        <v>0</v>
      </c>
    </row>
    <row r="137" spans="1:8" ht="49.5" customHeight="1" hidden="1">
      <c r="A137" s="48" t="s">
        <v>34</v>
      </c>
      <c r="B137" s="61" t="s">
        <v>111</v>
      </c>
      <c r="C137" s="61" t="s">
        <v>54</v>
      </c>
      <c r="D137" s="64">
        <v>3900620300</v>
      </c>
      <c r="E137" s="76">
        <v>244</v>
      </c>
      <c r="F137" s="191">
        <f>'прил.5'!G144</f>
        <v>0</v>
      </c>
      <c r="G137" s="191">
        <f>'прил.5'!H144</f>
        <v>0</v>
      </c>
      <c r="H137" s="191">
        <f>'прил.5'!I144</f>
        <v>0</v>
      </c>
    </row>
    <row r="138" spans="1:8" ht="30" customHeight="1">
      <c r="A138" s="111" t="s">
        <v>351</v>
      </c>
      <c r="B138" s="63" t="s">
        <v>111</v>
      </c>
      <c r="C138" s="63" t="s">
        <v>54</v>
      </c>
      <c r="D138" s="64">
        <v>3900700000</v>
      </c>
      <c r="E138" s="64"/>
      <c r="F138" s="242">
        <f>'прил.5'!G145</f>
        <v>896</v>
      </c>
      <c r="G138" s="242">
        <f>'прил.5'!H145</f>
        <v>0</v>
      </c>
      <c r="H138" s="242">
        <f>'прил.5'!I145</f>
        <v>0</v>
      </c>
    </row>
    <row r="139" spans="1:8" ht="31.5" customHeight="1">
      <c r="A139" s="159" t="s">
        <v>207</v>
      </c>
      <c r="B139" s="61" t="s">
        <v>111</v>
      </c>
      <c r="C139" s="61" t="s">
        <v>54</v>
      </c>
      <c r="D139" s="64">
        <v>3900720300</v>
      </c>
      <c r="E139" s="49"/>
      <c r="F139" s="250">
        <f>'прил.5'!G146</f>
        <v>896</v>
      </c>
      <c r="G139" s="250">
        <f>'прил.5'!H146</f>
        <v>0</v>
      </c>
      <c r="H139" s="250">
        <f>'прил.5'!I146</f>
        <v>0</v>
      </c>
    </row>
    <row r="140" spans="1:8" ht="49.5" customHeight="1">
      <c r="A140" s="113" t="s">
        <v>383</v>
      </c>
      <c r="B140" s="61" t="s">
        <v>111</v>
      </c>
      <c r="C140" s="61" t="s">
        <v>54</v>
      </c>
      <c r="D140" s="64">
        <v>3900720300</v>
      </c>
      <c r="E140" s="49">
        <v>240</v>
      </c>
      <c r="F140" s="250">
        <f>'прил.5'!G147</f>
        <v>896</v>
      </c>
      <c r="G140" s="250">
        <f>'прил.5'!H147</f>
        <v>0</v>
      </c>
      <c r="H140" s="250">
        <f>'прил.5'!I147</f>
        <v>0</v>
      </c>
    </row>
    <row r="141" spans="1:8" ht="40.5" customHeight="1" hidden="1">
      <c r="A141" s="79" t="s">
        <v>372</v>
      </c>
      <c r="B141" s="63" t="s">
        <v>111</v>
      </c>
      <c r="C141" s="63" t="s">
        <v>371</v>
      </c>
      <c r="D141" s="64"/>
      <c r="E141" s="76"/>
      <c r="F141" s="191">
        <f>'прил.5'!G148</f>
        <v>0</v>
      </c>
      <c r="G141" s="191">
        <f>'прил.5'!H148</f>
        <v>0</v>
      </c>
      <c r="H141" s="191">
        <f>'прил.5'!I148</f>
        <v>0</v>
      </c>
    </row>
    <row r="142" spans="1:8" ht="30.75" customHeight="1" hidden="1">
      <c r="A142" s="113" t="s">
        <v>410</v>
      </c>
      <c r="B142" s="114" t="s">
        <v>111</v>
      </c>
      <c r="C142" s="114" t="s">
        <v>371</v>
      </c>
      <c r="D142" s="76">
        <v>9100071780</v>
      </c>
      <c r="E142" s="76"/>
      <c r="F142" s="191">
        <f>'прил.5'!G149</f>
        <v>0</v>
      </c>
      <c r="G142" s="191">
        <f>'прил.5'!H149</f>
        <v>0</v>
      </c>
      <c r="H142" s="191">
        <f>'прил.5'!I149</f>
        <v>0</v>
      </c>
    </row>
    <row r="143" spans="1:8" ht="45.75" customHeight="1" hidden="1">
      <c r="A143" s="113" t="s">
        <v>383</v>
      </c>
      <c r="B143" s="114" t="s">
        <v>111</v>
      </c>
      <c r="C143" s="114" t="s">
        <v>371</v>
      </c>
      <c r="D143" s="76">
        <v>9100071780</v>
      </c>
      <c r="E143" s="76">
        <v>240</v>
      </c>
      <c r="F143" s="191">
        <f>'прил.5'!G150</f>
        <v>0</v>
      </c>
      <c r="G143" s="191">
        <f>'прил.5'!H150</f>
        <v>0</v>
      </c>
      <c r="H143" s="191">
        <f>'прил.5'!I150</f>
        <v>0</v>
      </c>
    </row>
    <row r="144" spans="1:8" ht="45.75" customHeight="1" hidden="1">
      <c r="A144" s="48" t="s">
        <v>276</v>
      </c>
      <c r="B144" s="114" t="s">
        <v>111</v>
      </c>
      <c r="C144" s="114" t="s">
        <v>371</v>
      </c>
      <c r="D144" s="64" t="s">
        <v>189</v>
      </c>
      <c r="E144" s="76"/>
      <c r="F144" s="191">
        <f>'прил.5'!G151</f>
        <v>0</v>
      </c>
      <c r="G144" s="191">
        <f>'прил.5'!H151</f>
        <v>0</v>
      </c>
      <c r="H144" s="191">
        <f>'прил.5'!I151</f>
        <v>0</v>
      </c>
    </row>
    <row r="145" spans="1:8" ht="45.75" customHeight="1" hidden="1">
      <c r="A145" s="219" t="s">
        <v>383</v>
      </c>
      <c r="B145" s="114" t="s">
        <v>111</v>
      </c>
      <c r="C145" s="114" t="s">
        <v>371</v>
      </c>
      <c r="D145" s="64" t="s">
        <v>189</v>
      </c>
      <c r="E145" s="76">
        <v>240</v>
      </c>
      <c r="F145" s="191">
        <f>'прил.5'!G152</f>
        <v>0</v>
      </c>
      <c r="G145" s="191">
        <f>'прил.5'!H152</f>
        <v>0</v>
      </c>
      <c r="H145" s="191">
        <f>'прил.5'!I152</f>
        <v>0</v>
      </c>
    </row>
    <row r="146" spans="1:8" ht="20.25" customHeight="1">
      <c r="A146" s="79" t="s">
        <v>133</v>
      </c>
      <c r="B146" s="82" t="s">
        <v>55</v>
      </c>
      <c r="C146" s="82" t="s">
        <v>108</v>
      </c>
      <c r="D146" s="58"/>
      <c r="E146" s="58"/>
      <c r="F146" s="253">
        <f>'прил.5'!G153</f>
        <v>83630.2</v>
      </c>
      <c r="G146" s="253">
        <f>'прил.5'!H153</f>
        <v>30816.4</v>
      </c>
      <c r="H146" s="253">
        <f>'прил.5'!I153</f>
        <v>32244.199999999997</v>
      </c>
    </row>
    <row r="147" spans="1:8" ht="15.75">
      <c r="A147" s="55" t="s">
        <v>95</v>
      </c>
      <c r="B147" s="72" t="s">
        <v>55</v>
      </c>
      <c r="C147" s="72" t="s">
        <v>107</v>
      </c>
      <c r="D147" s="46"/>
      <c r="E147" s="46"/>
      <c r="F147" s="253">
        <f>'прил.5'!G154</f>
        <v>1047.3999999999999</v>
      </c>
      <c r="G147" s="253">
        <f>'прил.5'!H154</f>
        <v>995.9</v>
      </c>
      <c r="H147" s="253">
        <f>'прил.5'!I154</f>
        <v>995.9</v>
      </c>
    </row>
    <row r="148" spans="1:8" ht="31.5">
      <c r="A148" s="48" t="s">
        <v>134</v>
      </c>
      <c r="B148" s="61" t="s">
        <v>55</v>
      </c>
      <c r="C148" s="61" t="s">
        <v>107</v>
      </c>
      <c r="D148" s="49">
        <v>9100000000</v>
      </c>
      <c r="E148" s="49"/>
      <c r="F148" s="250">
        <f>'прил.5'!G155</f>
        <v>1047.3999999999999</v>
      </c>
      <c r="G148" s="250">
        <f>'прил.5'!H155</f>
        <v>995.9</v>
      </c>
      <c r="H148" s="250">
        <f>'прил.5'!I155</f>
        <v>995.9</v>
      </c>
    </row>
    <row r="149" spans="1:8" ht="31.5">
      <c r="A149" s="48" t="s">
        <v>253</v>
      </c>
      <c r="B149" s="61" t="s">
        <v>55</v>
      </c>
      <c r="C149" s="61" t="s">
        <v>107</v>
      </c>
      <c r="D149" s="49">
        <v>9100000190</v>
      </c>
      <c r="E149" s="76"/>
      <c r="F149" s="250">
        <f>'прил.5'!G156</f>
        <v>336.9</v>
      </c>
      <c r="G149" s="250">
        <f>'прил.5'!H156</f>
        <v>0</v>
      </c>
      <c r="H149" s="250">
        <f>'прил.5'!I156</f>
        <v>0</v>
      </c>
    </row>
    <row r="150" spans="1:8" ht="15.75">
      <c r="A150" s="217" t="s">
        <v>388</v>
      </c>
      <c r="B150" s="61" t="s">
        <v>55</v>
      </c>
      <c r="C150" s="61" t="s">
        <v>107</v>
      </c>
      <c r="D150" s="49">
        <v>9100000190</v>
      </c>
      <c r="E150" s="76">
        <v>410</v>
      </c>
      <c r="F150" s="250">
        <f>'прил.5'!G157</f>
        <v>336.9</v>
      </c>
      <c r="G150" s="250">
        <f>'прил.5'!H157</f>
        <v>0</v>
      </c>
      <c r="H150" s="250">
        <f>'прил.5'!I157</f>
        <v>0</v>
      </c>
    </row>
    <row r="151" spans="1:8" ht="31.5">
      <c r="A151" s="48" t="s">
        <v>135</v>
      </c>
      <c r="B151" s="61" t="s">
        <v>55</v>
      </c>
      <c r="C151" s="61" t="s">
        <v>107</v>
      </c>
      <c r="D151" s="49">
        <v>9100021050</v>
      </c>
      <c r="E151" s="49"/>
      <c r="F151" s="250">
        <f>'прил.5'!G158</f>
        <v>686.6999999999999</v>
      </c>
      <c r="G151" s="250">
        <f>'прил.5'!H158</f>
        <v>995.4</v>
      </c>
      <c r="H151" s="250">
        <f>'прил.5'!I158</f>
        <v>995.4</v>
      </c>
    </row>
    <row r="152" spans="1:8" ht="47.25" hidden="1">
      <c r="A152" s="48" t="s">
        <v>34</v>
      </c>
      <c r="B152" s="61" t="s">
        <v>55</v>
      </c>
      <c r="C152" s="61" t="s">
        <v>107</v>
      </c>
      <c r="D152" s="49">
        <v>9100021050</v>
      </c>
      <c r="E152" s="49">
        <v>243</v>
      </c>
      <c r="F152" s="250">
        <f>'прил.5'!G159</f>
        <v>0</v>
      </c>
      <c r="G152" s="250">
        <f>'прил.5'!H159</f>
        <v>0</v>
      </c>
      <c r="H152" s="250">
        <f>'прил.5'!I159</f>
        <v>0</v>
      </c>
    </row>
    <row r="153" spans="1:8" ht="51.75" customHeight="1">
      <c r="A153" s="217" t="s">
        <v>383</v>
      </c>
      <c r="B153" s="61" t="s">
        <v>55</v>
      </c>
      <c r="C153" s="61" t="s">
        <v>107</v>
      </c>
      <c r="D153" s="49">
        <v>9100021050</v>
      </c>
      <c r="E153" s="49">
        <v>240</v>
      </c>
      <c r="F153" s="250">
        <f>'прил.5'!G160</f>
        <v>434.79999999999995</v>
      </c>
      <c r="G153" s="250">
        <f>'прил.5'!H160</f>
        <v>895.4</v>
      </c>
      <c r="H153" s="250">
        <f>'прил.5'!I160</f>
        <v>895.4</v>
      </c>
    </row>
    <row r="154" spans="1:8" ht="15.75">
      <c r="A154" s="218" t="s">
        <v>385</v>
      </c>
      <c r="B154" s="61" t="s">
        <v>55</v>
      </c>
      <c r="C154" s="61" t="s">
        <v>107</v>
      </c>
      <c r="D154" s="49">
        <v>9100021050</v>
      </c>
      <c r="E154" s="49">
        <v>610</v>
      </c>
      <c r="F154" s="250">
        <f>'прил.5'!G161</f>
        <v>251.9</v>
      </c>
      <c r="G154" s="250">
        <f>'прил.5'!H161</f>
        <v>100</v>
      </c>
      <c r="H154" s="250">
        <f>'прил.5'!I161</f>
        <v>100</v>
      </c>
    </row>
    <row r="155" spans="1:8" ht="31.5" hidden="1">
      <c r="A155" s="48" t="s">
        <v>228</v>
      </c>
      <c r="B155" s="61" t="s">
        <v>55</v>
      </c>
      <c r="C155" s="61" t="s">
        <v>107</v>
      </c>
      <c r="D155" s="49">
        <v>9100021060</v>
      </c>
      <c r="E155" s="49"/>
      <c r="F155" s="250">
        <f>'прил.5'!G162</f>
        <v>0</v>
      </c>
      <c r="G155" s="250">
        <f>'прил.5'!H162</f>
        <v>0</v>
      </c>
      <c r="H155" s="250">
        <f>'прил.5'!I162</f>
        <v>0</v>
      </c>
    </row>
    <row r="156" spans="1:8" ht="47.25" hidden="1">
      <c r="A156" s="48" t="s">
        <v>209</v>
      </c>
      <c r="B156" s="61" t="s">
        <v>55</v>
      </c>
      <c r="C156" s="61" t="s">
        <v>107</v>
      </c>
      <c r="D156" s="49">
        <v>9100021060</v>
      </c>
      <c r="E156" s="49">
        <v>243</v>
      </c>
      <c r="F156" s="250">
        <f>'прил.5'!G163</f>
        <v>0</v>
      </c>
      <c r="G156" s="250">
        <v>0</v>
      </c>
      <c r="H156" s="250">
        <v>0</v>
      </c>
    </row>
    <row r="157" spans="1:8" ht="15.75">
      <c r="A157" s="48" t="s">
        <v>146</v>
      </c>
      <c r="B157" s="61" t="s">
        <v>55</v>
      </c>
      <c r="C157" s="61" t="s">
        <v>107</v>
      </c>
      <c r="D157" s="49">
        <v>9100023020</v>
      </c>
      <c r="E157" s="49"/>
      <c r="F157" s="242">
        <f>'прил.5'!G164</f>
        <v>23.8</v>
      </c>
      <c r="G157" s="242">
        <f>'прил.5'!H164</f>
        <v>0.5</v>
      </c>
      <c r="H157" s="242">
        <f>'прил.5'!I164</f>
        <v>0.5</v>
      </c>
    </row>
    <row r="158" spans="1:8" ht="52.5" customHeight="1">
      <c r="A158" s="113" t="s">
        <v>383</v>
      </c>
      <c r="B158" s="61" t="s">
        <v>55</v>
      </c>
      <c r="C158" s="61" t="s">
        <v>107</v>
      </c>
      <c r="D158" s="49">
        <v>9100023020</v>
      </c>
      <c r="E158" s="49">
        <v>240</v>
      </c>
      <c r="F158" s="242">
        <f>'прил.5'!G165</f>
        <v>23.8</v>
      </c>
      <c r="G158" s="242">
        <f>'прил.5'!H165</f>
        <v>0.5</v>
      </c>
      <c r="H158" s="242">
        <f>'прил.5'!I165</f>
        <v>0.5</v>
      </c>
    </row>
    <row r="159" spans="1:8" ht="15.75">
      <c r="A159" s="55" t="s">
        <v>96</v>
      </c>
      <c r="B159" s="60" t="s">
        <v>55</v>
      </c>
      <c r="C159" s="60" t="s">
        <v>109</v>
      </c>
      <c r="D159" s="52"/>
      <c r="E159" s="52"/>
      <c r="F159" s="253">
        <f>'прил.5'!G166</f>
        <v>42752.5</v>
      </c>
      <c r="G159" s="253">
        <f>'прил.5'!H166</f>
        <v>9000</v>
      </c>
      <c r="H159" s="253">
        <f>'прил.5'!I166</f>
        <v>9000</v>
      </c>
    </row>
    <row r="160" spans="1:8" ht="111" customHeight="1">
      <c r="A160" s="70" t="s">
        <v>464</v>
      </c>
      <c r="B160" s="61" t="s">
        <v>55</v>
      </c>
      <c r="C160" s="61" t="s">
        <v>109</v>
      </c>
      <c r="D160" s="64">
        <v>4100000000</v>
      </c>
      <c r="E160" s="49"/>
      <c r="F160" s="250">
        <f>'прил.5'!G167</f>
        <v>40142.5</v>
      </c>
      <c r="G160" s="250">
        <f>'прил.5'!H167</f>
        <v>0</v>
      </c>
      <c r="H160" s="250">
        <f>'прил.5'!I167</f>
        <v>0</v>
      </c>
    </row>
    <row r="161" spans="1:8" ht="63" customHeight="1">
      <c r="A161" s="159" t="s">
        <v>292</v>
      </c>
      <c r="B161" s="61" t="s">
        <v>55</v>
      </c>
      <c r="C161" s="61" t="s">
        <v>109</v>
      </c>
      <c r="D161" s="64">
        <v>4100400000</v>
      </c>
      <c r="E161" s="49"/>
      <c r="F161" s="250">
        <f>'прил.5'!G168</f>
        <v>1300</v>
      </c>
      <c r="G161" s="250">
        <f>'прил.5'!H168</f>
        <v>0</v>
      </c>
      <c r="H161" s="250">
        <f>'прил.5'!I168</f>
        <v>0</v>
      </c>
    </row>
    <row r="162" spans="1:8" ht="20.25" customHeight="1">
      <c r="A162" s="48" t="s">
        <v>136</v>
      </c>
      <c r="B162" s="61" t="s">
        <v>55</v>
      </c>
      <c r="C162" s="61" t="s">
        <v>109</v>
      </c>
      <c r="D162" s="64">
        <v>4100423090</v>
      </c>
      <c r="E162" s="49"/>
      <c r="F162" s="250">
        <f>'прил.5'!G169</f>
        <v>1300</v>
      </c>
      <c r="G162" s="250">
        <f>'прил.5'!H169</f>
        <v>0</v>
      </c>
      <c r="H162" s="250">
        <f>'прил.5'!I169</f>
        <v>0</v>
      </c>
    </row>
    <row r="163" spans="1:8" ht="78" customHeight="1">
      <c r="A163" s="217" t="s">
        <v>386</v>
      </c>
      <c r="B163" s="61" t="s">
        <v>55</v>
      </c>
      <c r="C163" s="61" t="s">
        <v>109</v>
      </c>
      <c r="D163" s="64">
        <v>4100423090</v>
      </c>
      <c r="E163" s="64">
        <v>810</v>
      </c>
      <c r="F163" s="250">
        <f>'прил.5'!G170</f>
        <v>1300</v>
      </c>
      <c r="G163" s="250">
        <f>'прил.5'!H170</f>
        <v>0</v>
      </c>
      <c r="H163" s="250">
        <f>'прил.5'!I170</f>
        <v>0</v>
      </c>
    </row>
    <row r="164" spans="1:8" ht="45" customHeight="1">
      <c r="A164" s="159" t="s">
        <v>419</v>
      </c>
      <c r="B164" s="61" t="s">
        <v>55</v>
      </c>
      <c r="C164" s="61" t="s">
        <v>109</v>
      </c>
      <c r="D164" s="64">
        <v>4100600000</v>
      </c>
      <c r="E164" s="64"/>
      <c r="F164" s="250">
        <f>'прил.5'!G171</f>
        <v>6312.6</v>
      </c>
      <c r="G164" s="250">
        <f>'прил.5'!H171</f>
        <v>0</v>
      </c>
      <c r="H164" s="250">
        <f>'прил.5'!I171</f>
        <v>0</v>
      </c>
    </row>
    <row r="165" spans="1:8" ht="21" customHeight="1">
      <c r="A165" s="48" t="s">
        <v>136</v>
      </c>
      <c r="B165" s="61" t="s">
        <v>55</v>
      </c>
      <c r="C165" s="61" t="s">
        <v>109</v>
      </c>
      <c r="D165" s="174">
        <v>4100623090</v>
      </c>
      <c r="E165" s="64"/>
      <c r="F165" s="250">
        <f>'прил.5'!G172</f>
        <v>6312.6</v>
      </c>
      <c r="G165" s="250">
        <f>'прил.5'!H172</f>
        <v>0</v>
      </c>
      <c r="H165" s="250">
        <f>'прил.5'!I172</f>
        <v>0</v>
      </c>
    </row>
    <row r="166" spans="1:8" ht="24" customHeight="1">
      <c r="A166" s="217" t="s">
        <v>388</v>
      </c>
      <c r="B166" s="61" t="s">
        <v>55</v>
      </c>
      <c r="C166" s="61" t="s">
        <v>109</v>
      </c>
      <c r="D166" s="174">
        <v>4100623090</v>
      </c>
      <c r="E166" s="64">
        <v>410</v>
      </c>
      <c r="F166" s="250">
        <f>'прил.5'!G173</f>
        <v>6312.6</v>
      </c>
      <c r="G166" s="250">
        <f>'прил.5'!H173</f>
        <v>0</v>
      </c>
      <c r="H166" s="250">
        <f>'прил.5'!I173</f>
        <v>0</v>
      </c>
    </row>
    <row r="167" spans="1:8" ht="33" customHeight="1">
      <c r="A167" s="70" t="s">
        <v>353</v>
      </c>
      <c r="B167" s="61" t="s">
        <v>55</v>
      </c>
      <c r="C167" s="61" t="s">
        <v>109</v>
      </c>
      <c r="D167" s="64" t="s">
        <v>373</v>
      </c>
      <c r="E167" s="76"/>
      <c r="F167" s="250">
        <f>'прил.5'!G174</f>
        <v>32529.9</v>
      </c>
      <c r="G167" s="250">
        <f>'прил.5'!H174</f>
        <v>0</v>
      </c>
      <c r="H167" s="250">
        <f>'прил.5'!I174</f>
        <v>0</v>
      </c>
    </row>
    <row r="168" spans="1:8" ht="48" customHeight="1">
      <c r="A168" s="70" t="s">
        <v>354</v>
      </c>
      <c r="B168" s="61" t="s">
        <v>55</v>
      </c>
      <c r="C168" s="61" t="s">
        <v>109</v>
      </c>
      <c r="D168" s="64" t="s">
        <v>374</v>
      </c>
      <c r="E168" s="76"/>
      <c r="F168" s="250">
        <f>'прил.5'!G175</f>
        <v>32529.9</v>
      </c>
      <c r="G168" s="250">
        <f>'прил.5'!H175</f>
        <v>0</v>
      </c>
      <c r="H168" s="250">
        <f>'прил.5'!I175</f>
        <v>0</v>
      </c>
    </row>
    <row r="169" spans="1:8" ht="45" customHeight="1" hidden="1">
      <c r="A169" s="217" t="s">
        <v>383</v>
      </c>
      <c r="B169" s="61" t="s">
        <v>55</v>
      </c>
      <c r="C169" s="61" t="s">
        <v>109</v>
      </c>
      <c r="D169" s="64" t="s">
        <v>374</v>
      </c>
      <c r="E169" s="76">
        <v>240</v>
      </c>
      <c r="F169" s="191">
        <f>'прил.5'!G176</f>
        <v>0</v>
      </c>
      <c r="G169" s="191">
        <f>'прил.5'!H176</f>
        <v>0</v>
      </c>
      <c r="H169" s="191">
        <f>'прил.5'!I176</f>
        <v>0</v>
      </c>
    </row>
    <row r="170" spans="1:8" ht="18" customHeight="1">
      <c r="A170" s="213" t="s">
        <v>388</v>
      </c>
      <c r="B170" s="61" t="s">
        <v>55</v>
      </c>
      <c r="C170" s="61" t="s">
        <v>109</v>
      </c>
      <c r="D170" s="64" t="s">
        <v>374</v>
      </c>
      <c r="E170" s="76">
        <v>410</v>
      </c>
      <c r="F170" s="250">
        <f>'прил.5'!G177</f>
        <v>32529.9</v>
      </c>
      <c r="G170" s="250">
        <f>'прил.5'!H177</f>
        <v>0</v>
      </c>
      <c r="H170" s="250">
        <f>'прил.5'!I177</f>
        <v>0</v>
      </c>
    </row>
    <row r="171" spans="1:8" ht="33" customHeight="1">
      <c r="A171" s="48" t="s">
        <v>276</v>
      </c>
      <c r="B171" s="114" t="s">
        <v>55</v>
      </c>
      <c r="C171" s="114" t="s">
        <v>109</v>
      </c>
      <c r="D171" s="64">
        <v>9100022270</v>
      </c>
      <c r="E171" s="76"/>
      <c r="F171" s="250">
        <f>'прил.5'!G178</f>
        <v>35</v>
      </c>
      <c r="G171" s="250">
        <f>'прил.5'!H178</f>
        <v>0</v>
      </c>
      <c r="H171" s="250">
        <f>'прил.5'!I178</f>
        <v>0</v>
      </c>
    </row>
    <row r="172" spans="1:8" ht="36" customHeight="1">
      <c r="A172" s="217" t="s">
        <v>383</v>
      </c>
      <c r="B172" s="61" t="s">
        <v>55</v>
      </c>
      <c r="C172" s="61" t="s">
        <v>109</v>
      </c>
      <c r="D172" s="64">
        <v>9100022270</v>
      </c>
      <c r="E172" s="76">
        <v>240</v>
      </c>
      <c r="F172" s="250">
        <f>'прил.5'!G179</f>
        <v>35</v>
      </c>
      <c r="G172" s="250">
        <f>'прил.5'!H179</f>
        <v>0</v>
      </c>
      <c r="H172" s="250">
        <f>'прил.5'!I179</f>
        <v>0</v>
      </c>
    </row>
    <row r="173" spans="1:8" ht="18" customHeight="1">
      <c r="A173" s="48" t="s">
        <v>136</v>
      </c>
      <c r="B173" s="68" t="s">
        <v>55</v>
      </c>
      <c r="C173" s="61" t="s">
        <v>109</v>
      </c>
      <c r="D173" s="49">
        <v>9100023090</v>
      </c>
      <c r="E173" s="49"/>
      <c r="F173" s="250">
        <f>'прил.5'!G180</f>
        <v>1725</v>
      </c>
      <c r="G173" s="250">
        <f>'прил.5'!H180</f>
        <v>9000</v>
      </c>
      <c r="H173" s="250">
        <f>'прил.5'!I180</f>
        <v>9000</v>
      </c>
    </row>
    <row r="174" spans="1:8" ht="47.25" customHeight="1">
      <c r="A174" s="217" t="s">
        <v>383</v>
      </c>
      <c r="B174" s="68" t="s">
        <v>55</v>
      </c>
      <c r="C174" s="61" t="s">
        <v>109</v>
      </c>
      <c r="D174" s="49">
        <v>9100023090</v>
      </c>
      <c r="E174" s="49">
        <v>240</v>
      </c>
      <c r="F174" s="250">
        <f>'прил.5'!G181</f>
        <v>1655</v>
      </c>
      <c r="G174" s="250">
        <f>'прил.5'!H181</f>
        <v>5000</v>
      </c>
      <c r="H174" s="250">
        <f>'прил.5'!I181</f>
        <v>5000</v>
      </c>
    </row>
    <row r="175" spans="1:8" ht="81.75" customHeight="1">
      <c r="A175" s="217" t="s">
        <v>386</v>
      </c>
      <c r="B175" s="68" t="s">
        <v>55</v>
      </c>
      <c r="C175" s="61" t="s">
        <v>109</v>
      </c>
      <c r="D175" s="64">
        <v>9100023090</v>
      </c>
      <c r="E175" s="49">
        <v>810</v>
      </c>
      <c r="F175" s="250">
        <f>'прил.5'!G182</f>
        <v>70</v>
      </c>
      <c r="G175" s="250">
        <f>'прил.5'!H182</f>
        <v>4000</v>
      </c>
      <c r="H175" s="250">
        <f>'прил.5'!I182</f>
        <v>4000</v>
      </c>
    </row>
    <row r="176" spans="1:8" ht="32.25" customHeight="1">
      <c r="A176" s="48" t="s">
        <v>276</v>
      </c>
      <c r="B176" s="61" t="s">
        <v>55</v>
      </c>
      <c r="C176" s="61" t="s">
        <v>110</v>
      </c>
      <c r="D176" s="64" t="s">
        <v>189</v>
      </c>
      <c r="E176" s="76"/>
      <c r="F176" s="250">
        <f>'прил.5'!G183</f>
        <v>850</v>
      </c>
      <c r="G176" s="250">
        <f>'прил.5'!H183</f>
        <v>0</v>
      </c>
      <c r="H176" s="250">
        <f>'прил.5'!I183</f>
        <v>0</v>
      </c>
    </row>
    <row r="177" spans="1:8" ht="42" customHeight="1">
      <c r="A177" s="219" t="s">
        <v>383</v>
      </c>
      <c r="B177" s="61" t="s">
        <v>55</v>
      </c>
      <c r="C177" s="61" t="s">
        <v>110</v>
      </c>
      <c r="D177" s="64" t="s">
        <v>189</v>
      </c>
      <c r="E177" s="76">
        <v>240</v>
      </c>
      <c r="F177" s="250">
        <f>'прил.5'!G184</f>
        <v>850</v>
      </c>
      <c r="G177" s="250">
        <f>'прил.5'!H184</f>
        <v>0</v>
      </c>
      <c r="H177" s="250">
        <f>'прил.5'!I184</f>
        <v>0</v>
      </c>
    </row>
    <row r="178" spans="1:8" ht="15.75">
      <c r="A178" s="55" t="s">
        <v>97</v>
      </c>
      <c r="B178" s="60" t="s">
        <v>55</v>
      </c>
      <c r="C178" s="60" t="s">
        <v>110</v>
      </c>
      <c r="D178" s="46"/>
      <c r="E178" s="46"/>
      <c r="F178" s="253">
        <f>'прил.5'!G185</f>
        <v>32188.999999999996</v>
      </c>
      <c r="G178" s="253">
        <f>'прил.5'!H185</f>
        <v>13790.5</v>
      </c>
      <c r="H178" s="253">
        <f>'прил.5'!I185</f>
        <v>15218.3</v>
      </c>
    </row>
    <row r="179" spans="1:8" ht="31.5" hidden="1">
      <c r="A179" s="48" t="s">
        <v>134</v>
      </c>
      <c r="B179" s="68" t="s">
        <v>55</v>
      </c>
      <c r="C179" s="68" t="s">
        <v>110</v>
      </c>
      <c r="D179" s="49"/>
      <c r="E179" s="49"/>
      <c r="F179" s="250">
        <f>'прил.5'!G203</f>
        <v>1430.9</v>
      </c>
      <c r="G179" s="250">
        <f>'прил.5'!H203</f>
        <v>0</v>
      </c>
      <c r="H179" s="250">
        <f>'прил.5'!I203</f>
        <v>0</v>
      </c>
    </row>
    <row r="180" spans="1:8" ht="15.75" hidden="1">
      <c r="A180" s="48" t="s">
        <v>97</v>
      </c>
      <c r="B180" s="68" t="s">
        <v>55</v>
      </c>
      <c r="C180" s="68" t="s">
        <v>110</v>
      </c>
      <c r="D180" s="49"/>
      <c r="E180" s="49"/>
      <c r="F180" s="250">
        <f>'прил.5'!G204</f>
        <v>400</v>
      </c>
      <c r="G180" s="250">
        <f>'прил.5'!H204</f>
        <v>0</v>
      </c>
      <c r="H180" s="250">
        <f>'прил.5'!I204</f>
        <v>0</v>
      </c>
    </row>
    <row r="181" spans="1:8" ht="78.75">
      <c r="A181" s="179" t="s">
        <v>465</v>
      </c>
      <c r="B181" s="61" t="s">
        <v>55</v>
      </c>
      <c r="C181" s="61" t="s">
        <v>110</v>
      </c>
      <c r="D181" s="64">
        <v>2500000000</v>
      </c>
      <c r="E181" s="76"/>
      <c r="F181" s="250">
        <f>'прил.5'!G186</f>
        <v>16249.499999999998</v>
      </c>
      <c r="G181" s="250">
        <f>'прил.5'!H186</f>
        <v>6755.299999999999</v>
      </c>
      <c r="H181" s="250">
        <f>'прил.5'!I186</f>
        <v>7183.1</v>
      </c>
    </row>
    <row r="182" spans="1:8" ht="47.25" customHeight="1">
      <c r="A182" s="181" t="s">
        <v>355</v>
      </c>
      <c r="B182" s="61" t="s">
        <v>55</v>
      </c>
      <c r="C182" s="61" t="s">
        <v>110</v>
      </c>
      <c r="D182" s="64" t="s">
        <v>282</v>
      </c>
      <c r="E182" s="76"/>
      <c r="F182" s="250">
        <f>'прил.5'!G187</f>
        <v>6004.299999999999</v>
      </c>
      <c r="G182" s="250">
        <f>'прил.5'!H187</f>
        <v>6655.299999999999</v>
      </c>
      <c r="H182" s="250">
        <f>'прил.5'!I187</f>
        <v>7083.1</v>
      </c>
    </row>
    <row r="183" spans="1:8" ht="96" customHeight="1" hidden="1">
      <c r="A183" s="206" t="s">
        <v>356</v>
      </c>
      <c r="B183" s="61" t="s">
        <v>55</v>
      </c>
      <c r="C183" s="61" t="s">
        <v>110</v>
      </c>
      <c r="D183" s="64" t="s">
        <v>352</v>
      </c>
      <c r="E183" s="76"/>
      <c r="F183" s="191">
        <f>'прил.5'!G188</f>
        <v>0</v>
      </c>
      <c r="G183" s="191">
        <f>'прил.5'!H188</f>
        <v>0</v>
      </c>
      <c r="H183" s="191">
        <f>'прил.5'!I188</f>
        <v>0</v>
      </c>
    </row>
    <row r="184" spans="1:8" ht="48" customHeight="1" hidden="1">
      <c r="A184" s="113" t="s">
        <v>383</v>
      </c>
      <c r="B184" s="61" t="s">
        <v>55</v>
      </c>
      <c r="C184" s="61" t="s">
        <v>110</v>
      </c>
      <c r="D184" s="64" t="s">
        <v>352</v>
      </c>
      <c r="E184" s="76">
        <v>240</v>
      </c>
      <c r="F184" s="191">
        <f>'прил.5'!G189</f>
        <v>0</v>
      </c>
      <c r="G184" s="191">
        <f>'прил.5'!H189</f>
        <v>0</v>
      </c>
      <c r="H184" s="191">
        <f>'прил.5'!I189</f>
        <v>0</v>
      </c>
    </row>
    <row r="185" spans="1:8" ht="36" customHeight="1">
      <c r="A185" s="180" t="s">
        <v>208</v>
      </c>
      <c r="B185" s="61" t="s">
        <v>55</v>
      </c>
      <c r="C185" s="61" t="s">
        <v>110</v>
      </c>
      <c r="D185" s="64" t="s">
        <v>283</v>
      </c>
      <c r="E185" s="76"/>
      <c r="F185" s="250">
        <f>'прил.5'!G190</f>
        <v>4893.2</v>
      </c>
      <c r="G185" s="250">
        <f>'прил.5'!H190</f>
        <v>5544.2</v>
      </c>
      <c r="H185" s="250">
        <f>'прил.5'!I190</f>
        <v>5972</v>
      </c>
    </row>
    <row r="186" spans="1:8" ht="45" customHeight="1">
      <c r="A186" s="113" t="s">
        <v>383</v>
      </c>
      <c r="B186" s="61" t="s">
        <v>55</v>
      </c>
      <c r="C186" s="61" t="s">
        <v>110</v>
      </c>
      <c r="D186" s="64" t="s">
        <v>283</v>
      </c>
      <c r="E186" s="76">
        <v>240</v>
      </c>
      <c r="F186" s="250">
        <f>'прил.5'!G191</f>
        <v>4893.2</v>
      </c>
      <c r="G186" s="250">
        <f>'прил.5'!H191</f>
        <v>5544.2</v>
      </c>
      <c r="H186" s="250">
        <f>'прил.5'!I191</f>
        <v>5972</v>
      </c>
    </row>
    <row r="187" spans="1:8" ht="31.5" customHeight="1">
      <c r="A187" s="113" t="s">
        <v>413</v>
      </c>
      <c r="B187" s="61" t="s">
        <v>55</v>
      </c>
      <c r="C187" s="61" t="s">
        <v>110</v>
      </c>
      <c r="D187" s="64" t="s">
        <v>411</v>
      </c>
      <c r="E187" s="76"/>
      <c r="F187" s="250">
        <f>'прил.5'!G192</f>
        <v>1111.1</v>
      </c>
      <c r="G187" s="250">
        <f>'прил.5'!H192</f>
        <v>1111.1</v>
      </c>
      <c r="H187" s="250">
        <f>'прил.5'!I192</f>
        <v>1111.1</v>
      </c>
    </row>
    <row r="188" spans="1:8" ht="45" customHeight="1">
      <c r="A188" s="113" t="s">
        <v>383</v>
      </c>
      <c r="B188" s="61" t="s">
        <v>55</v>
      </c>
      <c r="C188" s="61" t="s">
        <v>110</v>
      </c>
      <c r="D188" s="64" t="s">
        <v>411</v>
      </c>
      <c r="E188" s="76">
        <v>240</v>
      </c>
      <c r="F188" s="250">
        <f>'прил.5'!G193</f>
        <v>1111.1</v>
      </c>
      <c r="G188" s="250">
        <f>'прил.5'!H193</f>
        <v>1111.1</v>
      </c>
      <c r="H188" s="250">
        <f>'прил.5'!I193</f>
        <v>1111.1</v>
      </c>
    </row>
    <row r="189" spans="1:8" ht="78.75" customHeight="1" hidden="1">
      <c r="A189" s="113" t="s">
        <v>414</v>
      </c>
      <c r="B189" s="61" t="s">
        <v>55</v>
      </c>
      <c r="C189" s="61" t="s">
        <v>110</v>
      </c>
      <c r="D189" s="64" t="s">
        <v>412</v>
      </c>
      <c r="E189" s="76"/>
      <c r="F189" s="191">
        <f>'прил.5'!G194</f>
        <v>0</v>
      </c>
      <c r="G189" s="191">
        <f>'прил.5'!H194</f>
        <v>0</v>
      </c>
      <c r="H189" s="191">
        <f>'прил.5'!I194</f>
        <v>0</v>
      </c>
    </row>
    <row r="190" spans="1:8" ht="45" customHeight="1" hidden="1">
      <c r="A190" s="113" t="s">
        <v>383</v>
      </c>
      <c r="B190" s="61" t="s">
        <v>55</v>
      </c>
      <c r="C190" s="61" t="s">
        <v>110</v>
      </c>
      <c r="D190" s="64" t="s">
        <v>412</v>
      </c>
      <c r="E190" s="76">
        <v>240</v>
      </c>
      <c r="F190" s="191">
        <f>'прил.5'!G195</f>
        <v>0</v>
      </c>
      <c r="G190" s="191">
        <f>'прил.5'!H195</f>
        <v>0</v>
      </c>
      <c r="H190" s="191">
        <f>'прил.5'!I195</f>
        <v>0</v>
      </c>
    </row>
    <row r="191" spans="1:8" ht="36.75" customHeight="1">
      <c r="A191" s="48" t="s">
        <v>441</v>
      </c>
      <c r="B191" s="61" t="s">
        <v>55</v>
      </c>
      <c r="C191" s="61" t="s">
        <v>110</v>
      </c>
      <c r="D191" s="64">
        <v>2500400000</v>
      </c>
      <c r="E191" s="76"/>
      <c r="F191" s="250">
        <f>'прил.5'!G196</f>
        <v>175</v>
      </c>
      <c r="G191" s="250">
        <f>'прил.5'!H196</f>
        <v>100</v>
      </c>
      <c r="H191" s="250">
        <f>'прил.5'!I196</f>
        <v>100</v>
      </c>
    </row>
    <row r="192" spans="1:8" ht="33" customHeight="1">
      <c r="A192" s="48" t="s">
        <v>253</v>
      </c>
      <c r="B192" s="61" t="s">
        <v>55</v>
      </c>
      <c r="C192" s="61" t="s">
        <v>110</v>
      </c>
      <c r="D192" s="64">
        <v>2500400190</v>
      </c>
      <c r="E192" s="76"/>
      <c r="F192" s="250">
        <f>'прил.5'!G197</f>
        <v>175</v>
      </c>
      <c r="G192" s="250">
        <f>'прил.5'!H197</f>
        <v>100</v>
      </c>
      <c r="H192" s="250">
        <f>'прил.5'!I197</f>
        <v>100</v>
      </c>
    </row>
    <row r="193" spans="1:8" ht="51.75" customHeight="1">
      <c r="A193" s="113" t="s">
        <v>383</v>
      </c>
      <c r="B193" s="61" t="s">
        <v>55</v>
      </c>
      <c r="C193" s="61" t="s">
        <v>110</v>
      </c>
      <c r="D193" s="64">
        <v>2500400190</v>
      </c>
      <c r="E193" s="76">
        <v>240</v>
      </c>
      <c r="F193" s="250">
        <f>'прил.5'!G198</f>
        <v>175</v>
      </c>
      <c r="G193" s="250">
        <f>'прил.5'!H198</f>
        <v>100</v>
      </c>
      <c r="H193" s="250">
        <f>'прил.5'!I198</f>
        <v>100</v>
      </c>
    </row>
    <row r="194" spans="1:8" ht="36" customHeight="1" hidden="1">
      <c r="A194" s="226" t="s">
        <v>440</v>
      </c>
      <c r="B194" s="61" t="s">
        <v>55</v>
      </c>
      <c r="C194" s="61" t="s">
        <v>110</v>
      </c>
      <c r="D194" s="64">
        <v>2500425551</v>
      </c>
      <c r="E194" s="76"/>
      <c r="F194" s="250">
        <f>'прил.5'!G199</f>
        <v>0</v>
      </c>
      <c r="G194" s="250">
        <f>'прил.5'!H199</f>
        <v>0</v>
      </c>
      <c r="H194" s="250">
        <f>'прил.5'!I199</f>
        <v>0</v>
      </c>
    </row>
    <row r="195" spans="1:8" ht="51.75" customHeight="1" hidden="1">
      <c r="A195" s="113" t="s">
        <v>383</v>
      </c>
      <c r="B195" s="61" t="s">
        <v>55</v>
      </c>
      <c r="C195" s="61" t="s">
        <v>110</v>
      </c>
      <c r="D195" s="64">
        <v>2500425551</v>
      </c>
      <c r="E195" s="76">
        <v>240</v>
      </c>
      <c r="F195" s="250">
        <f>'прил.5'!G200</f>
        <v>0</v>
      </c>
      <c r="G195" s="250">
        <f>'прил.5'!H200</f>
        <v>0</v>
      </c>
      <c r="H195" s="250">
        <f>'прил.5'!I200</f>
        <v>0</v>
      </c>
    </row>
    <row r="196" spans="1:8" ht="33" customHeight="1">
      <c r="A196" s="111" t="s">
        <v>433</v>
      </c>
      <c r="B196" s="61" t="s">
        <v>55</v>
      </c>
      <c r="C196" s="61" t="s">
        <v>110</v>
      </c>
      <c r="D196" s="64">
        <v>2500700000</v>
      </c>
      <c r="E196" s="76"/>
      <c r="F196" s="250">
        <f>'прил.5'!G201</f>
        <v>1430.9</v>
      </c>
      <c r="G196" s="250">
        <f>'прил.5'!H201</f>
        <v>0</v>
      </c>
      <c r="H196" s="250">
        <f>'прил.5'!I201</f>
        <v>0</v>
      </c>
    </row>
    <row r="197" spans="1:8" ht="33.75" customHeight="1">
      <c r="A197" s="48" t="s">
        <v>264</v>
      </c>
      <c r="B197" s="61" t="s">
        <v>55</v>
      </c>
      <c r="C197" s="61" t="s">
        <v>110</v>
      </c>
      <c r="D197" s="64">
        <v>2500723050</v>
      </c>
      <c r="E197" s="76"/>
      <c r="F197" s="250">
        <f>'прил.5'!G202</f>
        <v>1430.9</v>
      </c>
      <c r="G197" s="250">
        <f>'прил.5'!H202</f>
        <v>0</v>
      </c>
      <c r="H197" s="250">
        <f>'прил.5'!I202</f>
        <v>0</v>
      </c>
    </row>
    <row r="198" spans="1:8" ht="33" customHeight="1">
      <c r="A198" s="113" t="s">
        <v>383</v>
      </c>
      <c r="B198" s="61" t="s">
        <v>55</v>
      </c>
      <c r="C198" s="61" t="s">
        <v>110</v>
      </c>
      <c r="D198" s="64">
        <v>2500723050</v>
      </c>
      <c r="E198" s="76">
        <v>240</v>
      </c>
      <c r="F198" s="250">
        <f>'прил.5'!G203</f>
        <v>1430.9</v>
      </c>
      <c r="G198" s="250">
        <f>'прил.5'!H203</f>
        <v>0</v>
      </c>
      <c r="H198" s="250">
        <f>'прил.5'!I203</f>
        <v>0</v>
      </c>
    </row>
    <row r="199" spans="1:8" ht="48" customHeight="1">
      <c r="A199" s="113" t="s">
        <v>482</v>
      </c>
      <c r="B199" s="61" t="s">
        <v>55</v>
      </c>
      <c r="C199" s="61" t="s">
        <v>110</v>
      </c>
      <c r="D199" s="64">
        <v>2500900000</v>
      </c>
      <c r="E199" s="76"/>
      <c r="F199" s="250">
        <f>'прил.5'!G204</f>
        <v>400</v>
      </c>
      <c r="G199" s="250">
        <f>'прил.5'!H204</f>
        <v>0</v>
      </c>
      <c r="H199" s="250">
        <f>'прил.5'!I204</f>
        <v>0</v>
      </c>
    </row>
    <row r="200" spans="1:8" ht="30.75" customHeight="1">
      <c r="A200" s="111" t="s">
        <v>426</v>
      </c>
      <c r="B200" s="61" t="s">
        <v>55</v>
      </c>
      <c r="C200" s="61" t="s">
        <v>110</v>
      </c>
      <c r="D200" s="64">
        <v>2500923050</v>
      </c>
      <c r="E200" s="76"/>
      <c r="F200" s="250">
        <f>'прил.5'!G205</f>
        <v>400</v>
      </c>
      <c r="G200" s="250">
        <f>'прил.5'!H205</f>
        <v>0</v>
      </c>
      <c r="H200" s="250">
        <f>'прил.5'!I205</f>
        <v>0</v>
      </c>
    </row>
    <row r="201" spans="1:8" ht="32.25" customHeight="1">
      <c r="A201" s="113" t="s">
        <v>383</v>
      </c>
      <c r="B201" s="61" t="s">
        <v>55</v>
      </c>
      <c r="C201" s="61" t="s">
        <v>110</v>
      </c>
      <c r="D201" s="64">
        <v>2500923050</v>
      </c>
      <c r="E201" s="76">
        <v>240</v>
      </c>
      <c r="F201" s="250">
        <f>'прил.5'!G206</f>
        <v>400</v>
      </c>
      <c r="G201" s="250">
        <f>'прил.5'!H206</f>
        <v>0</v>
      </c>
      <c r="H201" s="250">
        <f>'прил.5'!I206</f>
        <v>0</v>
      </c>
    </row>
    <row r="202" spans="1:8" ht="32.25" customHeight="1">
      <c r="A202" s="48" t="s">
        <v>491</v>
      </c>
      <c r="B202" s="61" t="s">
        <v>55</v>
      </c>
      <c r="C202" s="61" t="s">
        <v>110</v>
      </c>
      <c r="D202" s="64">
        <v>2500923050</v>
      </c>
      <c r="E202" s="76"/>
      <c r="F202" s="250">
        <f>'прил.5'!G207</f>
        <v>8239.3</v>
      </c>
      <c r="G202" s="250">
        <f>'прил.5'!H207</f>
        <v>0</v>
      </c>
      <c r="H202" s="250">
        <f>'прил.5'!I207</f>
        <v>0</v>
      </c>
    </row>
    <row r="203" spans="1:8" ht="28.5" customHeight="1">
      <c r="A203" s="48" t="s">
        <v>264</v>
      </c>
      <c r="B203" s="61" t="s">
        <v>55</v>
      </c>
      <c r="C203" s="61" t="s">
        <v>110</v>
      </c>
      <c r="D203" s="64">
        <v>2500923050</v>
      </c>
      <c r="E203" s="76"/>
      <c r="F203" s="250">
        <f>'прил.5'!G208</f>
        <v>8239.3</v>
      </c>
      <c r="G203" s="250">
        <f>'прил.5'!H208</f>
        <v>0</v>
      </c>
      <c r="H203" s="250">
        <f>'прил.5'!I208</f>
        <v>0</v>
      </c>
    </row>
    <row r="204" spans="1:8" ht="53.25" customHeight="1">
      <c r="A204" s="113" t="s">
        <v>383</v>
      </c>
      <c r="B204" s="61" t="s">
        <v>55</v>
      </c>
      <c r="C204" s="61" t="s">
        <v>110</v>
      </c>
      <c r="D204" s="64">
        <v>2500923050</v>
      </c>
      <c r="E204" s="76">
        <v>240</v>
      </c>
      <c r="F204" s="250">
        <f>'прил.5'!G209</f>
        <v>8239.3</v>
      </c>
      <c r="G204" s="250">
        <f>'прил.5'!H209</f>
        <v>0</v>
      </c>
      <c r="H204" s="250">
        <f>'прил.5'!I209</f>
        <v>0</v>
      </c>
    </row>
    <row r="205" spans="1:8" ht="33" customHeight="1">
      <c r="A205" s="48" t="s">
        <v>276</v>
      </c>
      <c r="B205" s="61" t="s">
        <v>55</v>
      </c>
      <c r="C205" s="61" t="s">
        <v>110</v>
      </c>
      <c r="D205" s="64">
        <v>9100022270</v>
      </c>
      <c r="E205" s="76"/>
      <c r="F205" s="250">
        <f>'прил.5'!G210</f>
        <v>1876.2</v>
      </c>
      <c r="G205" s="250">
        <f>'прил.5'!H210</f>
        <v>0</v>
      </c>
      <c r="H205" s="250">
        <f>'прил.5'!I210</f>
        <v>0</v>
      </c>
    </row>
    <row r="206" spans="1:8" ht="53.25" customHeight="1">
      <c r="A206" s="219" t="s">
        <v>383</v>
      </c>
      <c r="B206" s="61" t="s">
        <v>55</v>
      </c>
      <c r="C206" s="61" t="s">
        <v>110</v>
      </c>
      <c r="D206" s="64">
        <v>9100022270</v>
      </c>
      <c r="E206" s="76">
        <v>240</v>
      </c>
      <c r="F206" s="250">
        <f>'прил.5'!G211</f>
        <v>1876.2</v>
      </c>
      <c r="G206" s="250">
        <f>'прил.5'!H211</f>
        <v>0</v>
      </c>
      <c r="H206" s="250">
        <f>'прил.5'!I211</f>
        <v>0</v>
      </c>
    </row>
    <row r="207" spans="1:8" ht="15.75">
      <c r="A207" s="36" t="s">
        <v>146</v>
      </c>
      <c r="B207" s="68" t="s">
        <v>55</v>
      </c>
      <c r="C207" s="68" t="s">
        <v>110</v>
      </c>
      <c r="D207" s="49">
        <v>9100023020</v>
      </c>
      <c r="E207" s="49"/>
      <c r="F207" s="250">
        <f>'прил.5'!G212</f>
        <v>50</v>
      </c>
      <c r="G207" s="250">
        <f>'прил.5'!H212</f>
        <v>50</v>
      </c>
      <c r="H207" s="250">
        <f>'прил.5'!I212</f>
        <v>50</v>
      </c>
    </row>
    <row r="208" spans="1:8" ht="47.25" hidden="1">
      <c r="A208" s="113" t="s">
        <v>383</v>
      </c>
      <c r="B208" s="68" t="s">
        <v>55</v>
      </c>
      <c r="C208" s="68" t="s">
        <v>110</v>
      </c>
      <c r="D208" s="49">
        <v>9100023020</v>
      </c>
      <c r="E208" s="49">
        <v>240</v>
      </c>
      <c r="F208" s="250">
        <f>'прил.5'!G213</f>
        <v>0</v>
      </c>
      <c r="G208" s="250">
        <f>'прил.5'!H213</f>
        <v>0</v>
      </c>
      <c r="H208" s="250">
        <f>'прил.5'!I213</f>
        <v>0</v>
      </c>
    </row>
    <row r="209" spans="1:8" ht="47.25" customHeight="1" hidden="1">
      <c r="A209" s="48" t="s">
        <v>247</v>
      </c>
      <c r="B209" s="68" t="s">
        <v>55</v>
      </c>
      <c r="C209" s="68" t="s">
        <v>110</v>
      </c>
      <c r="D209" s="49">
        <v>9100023020</v>
      </c>
      <c r="E209" s="49">
        <v>831</v>
      </c>
      <c r="F209" s="250"/>
      <c r="G209" s="250"/>
      <c r="H209" s="250"/>
    </row>
    <row r="210" spans="1:8" ht="24" customHeight="1">
      <c r="A210" s="113" t="s">
        <v>387</v>
      </c>
      <c r="B210" s="68" t="s">
        <v>55</v>
      </c>
      <c r="C210" s="68" t="s">
        <v>110</v>
      </c>
      <c r="D210" s="49">
        <v>9100023020</v>
      </c>
      <c r="E210" s="49">
        <v>850</v>
      </c>
      <c r="F210" s="250">
        <f>'прил.5'!G215</f>
        <v>50</v>
      </c>
      <c r="G210" s="250">
        <f>'прил.5'!H215</f>
        <v>50</v>
      </c>
      <c r="H210" s="250">
        <f>'прил.5'!I215</f>
        <v>50</v>
      </c>
    </row>
    <row r="211" spans="1:8" ht="18" customHeight="1" hidden="1">
      <c r="A211" s="36" t="s">
        <v>146</v>
      </c>
      <c r="B211" s="68" t="s">
        <v>55</v>
      </c>
      <c r="C211" s="68" t="s">
        <v>110</v>
      </c>
      <c r="D211" s="49">
        <v>9100071090</v>
      </c>
      <c r="E211" s="49"/>
      <c r="F211" s="250">
        <f>'прил.5'!G216</f>
        <v>0</v>
      </c>
      <c r="G211" s="250">
        <f>'прил.5'!H216</f>
        <v>0</v>
      </c>
      <c r="H211" s="250">
        <f>'прил.5'!I216</f>
        <v>0</v>
      </c>
    </row>
    <row r="212" spans="1:8" ht="31.5" hidden="1">
      <c r="A212" s="48" t="s">
        <v>43</v>
      </c>
      <c r="B212" s="68" t="s">
        <v>55</v>
      </c>
      <c r="C212" s="68" t="s">
        <v>110</v>
      </c>
      <c r="D212" s="49">
        <v>9100071090</v>
      </c>
      <c r="E212" s="49">
        <v>612</v>
      </c>
      <c r="F212" s="250">
        <f>'прил.5'!G217</f>
        <v>0</v>
      </c>
      <c r="G212" s="250">
        <f>'прил.5'!H217</f>
        <v>0</v>
      </c>
      <c r="H212" s="250">
        <f>'прил.5'!I217</f>
        <v>0</v>
      </c>
    </row>
    <row r="213" spans="1:8" ht="33" customHeight="1">
      <c r="A213" s="48" t="s">
        <v>264</v>
      </c>
      <c r="B213" s="68" t="s">
        <v>55</v>
      </c>
      <c r="C213" s="68" t="s">
        <v>110</v>
      </c>
      <c r="D213" s="49">
        <v>9100023050</v>
      </c>
      <c r="E213" s="49"/>
      <c r="F213" s="250">
        <f>'прил.5'!G218</f>
        <v>2133.1</v>
      </c>
      <c r="G213" s="250">
        <f>'прил.5'!H218</f>
        <v>100</v>
      </c>
      <c r="H213" s="250">
        <f>'прил.5'!I218</f>
        <v>100</v>
      </c>
    </row>
    <row r="214" spans="1:8" ht="46.5" customHeight="1">
      <c r="A214" s="113" t="s">
        <v>383</v>
      </c>
      <c r="B214" s="68" t="s">
        <v>55</v>
      </c>
      <c r="C214" s="68" t="s">
        <v>110</v>
      </c>
      <c r="D214" s="49">
        <v>9100023050</v>
      </c>
      <c r="E214" s="76">
        <v>240</v>
      </c>
      <c r="F214" s="242">
        <f>'прил.5'!G219</f>
        <v>2035</v>
      </c>
      <c r="G214" s="242">
        <f>'прил.5'!H219</f>
        <v>0</v>
      </c>
      <c r="H214" s="242">
        <f>'прил.5'!I219</f>
        <v>0</v>
      </c>
    </row>
    <row r="215" spans="1:8" ht="15.75">
      <c r="A215" s="218" t="s">
        <v>385</v>
      </c>
      <c r="B215" s="68" t="s">
        <v>55</v>
      </c>
      <c r="C215" s="68" t="s">
        <v>110</v>
      </c>
      <c r="D215" s="49">
        <v>9100023050</v>
      </c>
      <c r="E215" s="49">
        <v>610</v>
      </c>
      <c r="F215" s="250">
        <f>'прил.5'!G220</f>
        <v>98.1</v>
      </c>
      <c r="G215" s="250">
        <f>'прил.5'!H220</f>
        <v>100</v>
      </c>
      <c r="H215" s="250">
        <f>'прил.5'!I220</f>
        <v>100</v>
      </c>
    </row>
    <row r="216" spans="1:8" ht="31.5" hidden="1">
      <c r="A216" s="119" t="s">
        <v>205</v>
      </c>
      <c r="B216" s="61" t="s">
        <v>55</v>
      </c>
      <c r="C216" s="61" t="s">
        <v>110</v>
      </c>
      <c r="D216" s="64">
        <v>9100072270</v>
      </c>
      <c r="E216" s="49"/>
      <c r="F216" s="250">
        <f>F217</f>
        <v>0</v>
      </c>
      <c r="G216" s="250">
        <f>G217</f>
        <v>0</v>
      </c>
      <c r="H216" s="250">
        <f>H217</f>
        <v>0</v>
      </c>
    </row>
    <row r="217" spans="1:8" ht="47.25" hidden="1">
      <c r="A217" s="48" t="s">
        <v>209</v>
      </c>
      <c r="B217" s="61" t="s">
        <v>55</v>
      </c>
      <c r="C217" s="61" t="s">
        <v>110</v>
      </c>
      <c r="D217" s="64">
        <v>9100072270</v>
      </c>
      <c r="E217" s="49">
        <v>244</v>
      </c>
      <c r="F217" s="242">
        <v>0</v>
      </c>
      <c r="G217" s="243">
        <v>0</v>
      </c>
      <c r="H217" s="243">
        <v>0</v>
      </c>
    </row>
    <row r="218" spans="1:8" ht="15.75">
      <c r="A218" s="119" t="s">
        <v>266</v>
      </c>
      <c r="B218" s="61" t="s">
        <v>55</v>
      </c>
      <c r="C218" s="61" t="s">
        <v>110</v>
      </c>
      <c r="D218" s="64" t="s">
        <v>241</v>
      </c>
      <c r="E218" s="49"/>
      <c r="F218" s="242">
        <f>'прил.5'!G221</f>
        <v>7885.2</v>
      </c>
      <c r="G218" s="242">
        <f>'прил.5'!H221</f>
        <v>6885.2</v>
      </c>
      <c r="H218" s="242">
        <f>'прил.5'!I221</f>
        <v>7885.2</v>
      </c>
    </row>
    <row r="219" spans="1:8" ht="45.75" customHeight="1">
      <c r="A219" s="113" t="s">
        <v>383</v>
      </c>
      <c r="B219" s="61" t="s">
        <v>55</v>
      </c>
      <c r="C219" s="61" t="s">
        <v>110</v>
      </c>
      <c r="D219" s="64" t="s">
        <v>241</v>
      </c>
      <c r="E219" s="49">
        <v>240</v>
      </c>
      <c r="F219" s="242">
        <f>'прил.5'!G222</f>
        <v>7885.2</v>
      </c>
      <c r="G219" s="242">
        <f>'прил.5'!H222</f>
        <v>6885.2</v>
      </c>
      <c r="H219" s="242">
        <f>'прил.5'!I222</f>
        <v>7885.2</v>
      </c>
    </row>
    <row r="220" spans="1:8" ht="31.5" customHeight="1" hidden="1">
      <c r="A220" s="219" t="s">
        <v>427</v>
      </c>
      <c r="B220" s="114" t="s">
        <v>55</v>
      </c>
      <c r="C220" s="114" t="s">
        <v>110</v>
      </c>
      <c r="D220" s="76" t="s">
        <v>425</v>
      </c>
      <c r="E220" s="76"/>
      <c r="F220" s="242">
        <f>'прил.5'!G223</f>
        <v>0</v>
      </c>
      <c r="G220" s="242">
        <f>'прил.5'!H223</f>
        <v>0</v>
      </c>
      <c r="H220" s="242">
        <f>'прил.5'!I223</f>
        <v>0</v>
      </c>
    </row>
    <row r="221" spans="1:8" ht="45.75" customHeight="1" hidden="1">
      <c r="A221" s="113" t="s">
        <v>383</v>
      </c>
      <c r="B221" s="114" t="s">
        <v>55</v>
      </c>
      <c r="C221" s="114" t="s">
        <v>110</v>
      </c>
      <c r="D221" s="76" t="s">
        <v>425</v>
      </c>
      <c r="E221" s="76">
        <v>240</v>
      </c>
      <c r="F221" s="242">
        <f>'прил.5'!G224</f>
        <v>0</v>
      </c>
      <c r="G221" s="242">
        <f>'прил.5'!H224</f>
        <v>0</v>
      </c>
      <c r="H221" s="242">
        <f>'прил.5'!I224</f>
        <v>0</v>
      </c>
    </row>
    <row r="222" spans="1:8" ht="33.75" customHeight="1">
      <c r="A222" s="48" t="s">
        <v>276</v>
      </c>
      <c r="B222" s="68" t="s">
        <v>55</v>
      </c>
      <c r="C222" s="68" t="s">
        <v>110</v>
      </c>
      <c r="D222" s="49" t="s">
        <v>189</v>
      </c>
      <c r="E222" s="49"/>
      <c r="F222" s="242">
        <f>'прил.5'!G225</f>
        <v>3995</v>
      </c>
      <c r="G222" s="242">
        <f>G223</f>
        <v>0</v>
      </c>
      <c r="H222" s="242">
        <f>H223</f>
        <v>0</v>
      </c>
    </row>
    <row r="223" spans="1:8" ht="51" customHeight="1">
      <c r="A223" s="113" t="s">
        <v>383</v>
      </c>
      <c r="B223" s="68" t="s">
        <v>55</v>
      </c>
      <c r="C223" s="68" t="s">
        <v>110</v>
      </c>
      <c r="D223" s="49" t="s">
        <v>189</v>
      </c>
      <c r="E223" s="49">
        <v>240</v>
      </c>
      <c r="F223" s="250">
        <f>'прил.5'!G226</f>
        <v>3995</v>
      </c>
      <c r="G223" s="250">
        <f>'прил.5'!H226</f>
        <v>0</v>
      </c>
      <c r="H223" s="250">
        <f>'прил.5'!I226</f>
        <v>0</v>
      </c>
    </row>
    <row r="224" spans="1:8" ht="31.5" hidden="1">
      <c r="A224" s="119" t="s">
        <v>273</v>
      </c>
      <c r="B224" s="61" t="s">
        <v>55</v>
      </c>
      <c r="C224" s="61" t="s">
        <v>110</v>
      </c>
      <c r="D224" s="64" t="s">
        <v>272</v>
      </c>
      <c r="E224" s="49"/>
      <c r="F224" s="242"/>
      <c r="G224" s="242">
        <f>G225</f>
        <v>0</v>
      </c>
      <c r="H224" s="242">
        <f>H225</f>
        <v>0</v>
      </c>
    </row>
    <row r="225" spans="1:8" ht="15.75" hidden="1">
      <c r="A225" s="119" t="s">
        <v>245</v>
      </c>
      <c r="B225" s="61" t="s">
        <v>55</v>
      </c>
      <c r="C225" s="61" t="s">
        <v>110</v>
      </c>
      <c r="D225" s="64" t="s">
        <v>272</v>
      </c>
      <c r="E225" s="49">
        <v>244</v>
      </c>
      <c r="F225" s="242">
        <f>'прил.5'!G228</f>
        <v>0</v>
      </c>
      <c r="G225" s="243">
        <v>0</v>
      </c>
      <c r="H225" s="243">
        <v>0</v>
      </c>
    </row>
    <row r="226" spans="1:8" ht="31.5">
      <c r="A226" s="55" t="s">
        <v>98</v>
      </c>
      <c r="B226" s="60" t="s">
        <v>55</v>
      </c>
      <c r="C226" s="60" t="s">
        <v>55</v>
      </c>
      <c r="D226" s="46"/>
      <c r="E226" s="46"/>
      <c r="F226" s="253">
        <f>'прил.5'!G229</f>
        <v>7641.3</v>
      </c>
      <c r="G226" s="253">
        <f>'прил.5'!H229</f>
        <v>7030</v>
      </c>
      <c r="H226" s="253">
        <f>'прил.5'!I229</f>
        <v>7030</v>
      </c>
    </row>
    <row r="227" spans="1:8" ht="31.5">
      <c r="A227" s="48" t="s">
        <v>264</v>
      </c>
      <c r="B227" s="68" t="s">
        <v>55</v>
      </c>
      <c r="C227" s="61" t="s">
        <v>55</v>
      </c>
      <c r="D227" s="49">
        <v>9100023050</v>
      </c>
      <c r="E227" s="49"/>
      <c r="F227" s="250">
        <f>'прил.5'!G230</f>
        <v>7627.3</v>
      </c>
      <c r="G227" s="250">
        <f>'прил.5'!H230</f>
        <v>7000</v>
      </c>
      <c r="H227" s="250">
        <f>'прил.5'!I230</f>
        <v>7000</v>
      </c>
    </row>
    <row r="228" spans="1:8" ht="15.75" hidden="1">
      <c r="A228" s="48" t="s">
        <v>245</v>
      </c>
      <c r="B228" s="68" t="s">
        <v>55</v>
      </c>
      <c r="C228" s="61" t="s">
        <v>55</v>
      </c>
      <c r="D228" s="49">
        <v>9100023050</v>
      </c>
      <c r="E228" s="49">
        <v>244</v>
      </c>
      <c r="F228" s="250">
        <f>'прил.5'!G231</f>
        <v>0</v>
      </c>
      <c r="G228" s="250">
        <f>'прил.5'!H231</f>
        <v>0</v>
      </c>
      <c r="H228" s="250">
        <f>'прил.5'!I231</f>
        <v>0</v>
      </c>
    </row>
    <row r="229" spans="1:8" ht="19.5" customHeight="1">
      <c r="A229" s="113" t="s">
        <v>385</v>
      </c>
      <c r="B229" s="68" t="s">
        <v>55</v>
      </c>
      <c r="C229" s="61" t="s">
        <v>55</v>
      </c>
      <c r="D229" s="49">
        <v>9100023050</v>
      </c>
      <c r="E229" s="49">
        <v>610</v>
      </c>
      <c r="F229" s="250">
        <f>'прил.5'!G232</f>
        <v>7627.3</v>
      </c>
      <c r="G229" s="250">
        <f>'прил.5'!H232</f>
        <v>7000</v>
      </c>
      <c r="H229" s="250">
        <f>'прил.5'!I232</f>
        <v>7000</v>
      </c>
    </row>
    <row r="230" spans="1:8" ht="63">
      <c r="A230" s="48" t="s">
        <v>215</v>
      </c>
      <c r="B230" s="68" t="s">
        <v>55</v>
      </c>
      <c r="C230" s="61" t="s">
        <v>55</v>
      </c>
      <c r="D230" s="49">
        <v>9100024010</v>
      </c>
      <c r="E230" s="49"/>
      <c r="F230" s="250">
        <f>F231</f>
        <v>14</v>
      </c>
      <c r="G230" s="250">
        <f>G231</f>
        <v>30</v>
      </c>
      <c r="H230" s="250">
        <f>H231</f>
        <v>30</v>
      </c>
    </row>
    <row r="231" spans="1:8" ht="15.75">
      <c r="A231" s="219" t="s">
        <v>462</v>
      </c>
      <c r="B231" s="68" t="s">
        <v>55</v>
      </c>
      <c r="C231" s="61" t="s">
        <v>55</v>
      </c>
      <c r="D231" s="49">
        <v>9100024010</v>
      </c>
      <c r="E231" s="49">
        <v>360</v>
      </c>
      <c r="F231" s="250">
        <f>'прил.5'!G234</f>
        <v>14</v>
      </c>
      <c r="G231" s="250">
        <f>'прил.5'!H234</f>
        <v>30</v>
      </c>
      <c r="H231" s="250">
        <f>'прил.5'!I234</f>
        <v>30</v>
      </c>
    </row>
    <row r="232" spans="1:8" ht="20.25" customHeight="1">
      <c r="A232" s="59" t="s">
        <v>44</v>
      </c>
      <c r="B232" s="66" t="s">
        <v>56</v>
      </c>
      <c r="C232" s="66" t="s">
        <v>108</v>
      </c>
      <c r="D232" s="67"/>
      <c r="E232" s="67"/>
      <c r="F232" s="253">
        <f>'прил.5'!G235</f>
        <v>25.3</v>
      </c>
      <c r="G232" s="253">
        <f>'прил.5'!H235</f>
        <v>0</v>
      </c>
      <c r="H232" s="253">
        <f>'прил.5'!I235</f>
        <v>0</v>
      </c>
    </row>
    <row r="233" spans="1:8" ht="33" customHeight="1">
      <c r="A233" s="29" t="s">
        <v>251</v>
      </c>
      <c r="B233" s="61" t="s">
        <v>56</v>
      </c>
      <c r="C233" s="61" t="s">
        <v>56</v>
      </c>
      <c r="D233" s="67"/>
      <c r="E233" s="67"/>
      <c r="F233" s="250">
        <f>'прил.5'!G236</f>
        <v>25.3</v>
      </c>
      <c r="G233" s="250">
        <f>'прил.5'!H236</f>
        <v>0</v>
      </c>
      <c r="H233" s="250">
        <f>'прил.5'!I236</f>
        <v>0</v>
      </c>
    </row>
    <row r="234" spans="1:8" ht="66.75" customHeight="1">
      <c r="A234" s="48" t="s">
        <v>265</v>
      </c>
      <c r="B234" s="61" t="s">
        <v>56</v>
      </c>
      <c r="C234" s="61" t="s">
        <v>56</v>
      </c>
      <c r="D234" s="49">
        <v>9100090170</v>
      </c>
      <c r="E234" s="49"/>
      <c r="F234" s="250">
        <f>'прил.5'!G237</f>
        <v>25.3</v>
      </c>
      <c r="G234" s="250">
        <f>'прил.5'!H237</f>
        <v>0</v>
      </c>
      <c r="H234" s="250">
        <f>'прил.5'!I237</f>
        <v>0</v>
      </c>
    </row>
    <row r="235" spans="1:8" ht="15.75">
      <c r="A235" s="48" t="s">
        <v>124</v>
      </c>
      <c r="B235" s="61" t="s">
        <v>56</v>
      </c>
      <c r="C235" s="61" t="s">
        <v>56</v>
      </c>
      <c r="D235" s="49">
        <v>9100090170</v>
      </c>
      <c r="E235" s="49">
        <v>540</v>
      </c>
      <c r="F235" s="250">
        <f>'прил.5'!G238</f>
        <v>25.3</v>
      </c>
      <c r="G235" s="250">
        <f>'прил.5'!H238</f>
        <v>0</v>
      </c>
      <c r="H235" s="250">
        <f>'прил.5'!I238</f>
        <v>0</v>
      </c>
    </row>
    <row r="236" spans="1:8" ht="18.75" hidden="1">
      <c r="A236" s="79" t="s">
        <v>408</v>
      </c>
      <c r="B236" s="72" t="s">
        <v>405</v>
      </c>
      <c r="C236" s="72" t="s">
        <v>108</v>
      </c>
      <c r="D236" s="49"/>
      <c r="E236" s="49"/>
      <c r="F236" s="250">
        <f>'прил.5'!G239</f>
        <v>0</v>
      </c>
      <c r="G236" s="250">
        <f>'прил.5'!H239</f>
        <v>0</v>
      </c>
      <c r="H236" s="250">
        <f>'прил.5'!I239</f>
        <v>0</v>
      </c>
    </row>
    <row r="237" spans="1:8" ht="31.5" hidden="1">
      <c r="A237" s="80" t="s">
        <v>407</v>
      </c>
      <c r="B237" s="72" t="s">
        <v>405</v>
      </c>
      <c r="C237" s="72" t="s">
        <v>111</v>
      </c>
      <c r="D237" s="81"/>
      <c r="E237" s="81"/>
      <c r="F237" s="250">
        <f>'прил.5'!G240</f>
        <v>0</v>
      </c>
      <c r="G237" s="250">
        <f>'прил.5'!H240</f>
        <v>0</v>
      </c>
      <c r="H237" s="250">
        <f>'прил.5'!I240</f>
        <v>0</v>
      </c>
    </row>
    <row r="238" spans="1:8" ht="31.5" hidden="1">
      <c r="A238" s="48" t="s">
        <v>276</v>
      </c>
      <c r="B238" s="61" t="s">
        <v>405</v>
      </c>
      <c r="C238" s="61" t="s">
        <v>111</v>
      </c>
      <c r="D238" s="64" t="s">
        <v>189</v>
      </c>
      <c r="E238" s="76"/>
      <c r="F238" s="250">
        <f>'прил.5'!G241</f>
        <v>0</v>
      </c>
      <c r="G238" s="250">
        <f>'прил.5'!H241</f>
        <v>0</v>
      </c>
      <c r="H238" s="250">
        <f>'прил.5'!I241</f>
        <v>0</v>
      </c>
    </row>
    <row r="239" spans="1:8" ht="47.25" hidden="1">
      <c r="A239" s="219" t="s">
        <v>383</v>
      </c>
      <c r="B239" s="61" t="s">
        <v>405</v>
      </c>
      <c r="C239" s="61" t="s">
        <v>111</v>
      </c>
      <c r="D239" s="64" t="s">
        <v>189</v>
      </c>
      <c r="E239" s="225">
        <v>240</v>
      </c>
      <c r="F239" s="250">
        <f>'прил.5'!G242</f>
        <v>0</v>
      </c>
      <c r="G239" s="250">
        <f>'прил.5'!H242</f>
        <v>0</v>
      </c>
      <c r="H239" s="250">
        <f>'прил.5'!I242</f>
        <v>0</v>
      </c>
    </row>
    <row r="240" spans="1:8" ht="18.75" customHeight="1">
      <c r="A240" s="59" t="s">
        <v>45</v>
      </c>
      <c r="B240" s="66">
        <v>10</v>
      </c>
      <c r="C240" s="66" t="s">
        <v>108</v>
      </c>
      <c r="D240" s="71"/>
      <c r="E240" s="71"/>
      <c r="F240" s="253">
        <f>'прил.5'!G243</f>
        <v>471.7</v>
      </c>
      <c r="G240" s="253">
        <f>'прил.5'!H243</f>
        <v>416</v>
      </c>
      <c r="H240" s="253">
        <f>'прил.5'!I243</f>
        <v>416</v>
      </c>
    </row>
    <row r="241" spans="1:8" ht="18.75">
      <c r="A241" s="55" t="s">
        <v>252</v>
      </c>
      <c r="B241" s="68">
        <v>10</v>
      </c>
      <c r="C241" s="61" t="s">
        <v>107</v>
      </c>
      <c r="D241" s="71"/>
      <c r="E241" s="71"/>
      <c r="F241" s="250">
        <f>'прил.5'!G244</f>
        <v>319.7</v>
      </c>
      <c r="G241" s="250">
        <f>'прил.5'!H244</f>
        <v>320</v>
      </c>
      <c r="H241" s="250">
        <f>'прил.5'!I244</f>
        <v>320</v>
      </c>
    </row>
    <row r="242" spans="1:8" ht="31.5">
      <c r="A242" s="48" t="s">
        <v>4</v>
      </c>
      <c r="B242" s="68">
        <v>10</v>
      </c>
      <c r="C242" s="61" t="s">
        <v>107</v>
      </c>
      <c r="D242" s="49">
        <v>9100083010</v>
      </c>
      <c r="E242" s="71"/>
      <c r="F242" s="250">
        <f>'прил.5'!G245</f>
        <v>319.7</v>
      </c>
      <c r="G242" s="250">
        <f>'прил.5'!H245</f>
        <v>320</v>
      </c>
      <c r="H242" s="250">
        <f>'прил.5'!I245</f>
        <v>320</v>
      </c>
    </row>
    <row r="243" spans="1:8" ht="49.5" customHeight="1">
      <c r="A243" s="113" t="s">
        <v>384</v>
      </c>
      <c r="B243" s="68">
        <v>10</v>
      </c>
      <c r="C243" s="61" t="s">
        <v>107</v>
      </c>
      <c r="D243" s="49">
        <v>9100083010</v>
      </c>
      <c r="E243" s="49">
        <v>320</v>
      </c>
      <c r="F243" s="250">
        <f>'прил.5'!G246</f>
        <v>319.7</v>
      </c>
      <c r="G243" s="250">
        <f>'прил.5'!H246</f>
        <v>320</v>
      </c>
      <c r="H243" s="250">
        <f>'прил.5'!I246</f>
        <v>320</v>
      </c>
    </row>
    <row r="244" spans="1:8" ht="21.75" customHeight="1">
      <c r="A244" s="229" t="s">
        <v>463</v>
      </c>
      <c r="B244" s="68">
        <v>10</v>
      </c>
      <c r="C244" s="68" t="s">
        <v>110</v>
      </c>
      <c r="D244" s="49"/>
      <c r="E244" s="49"/>
      <c r="F244" s="250">
        <f>'прил.5'!G247</f>
        <v>117</v>
      </c>
      <c r="G244" s="250">
        <f>'прил.5'!H247</f>
        <v>96</v>
      </c>
      <c r="H244" s="250">
        <f>'прил.5'!I247</f>
        <v>96</v>
      </c>
    </row>
    <row r="245" spans="1:8" ht="31.5" hidden="1">
      <c r="A245" s="227" t="s">
        <v>125</v>
      </c>
      <c r="B245" s="61" t="s">
        <v>57</v>
      </c>
      <c r="C245" s="61" t="s">
        <v>110</v>
      </c>
      <c r="D245" s="49">
        <v>7050000000</v>
      </c>
      <c r="E245" s="49"/>
      <c r="F245" s="250">
        <f>'прил.5'!G248</f>
        <v>0</v>
      </c>
      <c r="G245" s="250">
        <f>'прил.5'!H248</f>
        <v>0</v>
      </c>
      <c r="H245" s="250">
        <f>'прил.5'!I248</f>
        <v>0</v>
      </c>
    </row>
    <row r="246" spans="1:8" ht="47.25" hidden="1">
      <c r="A246" s="227" t="s">
        <v>5</v>
      </c>
      <c r="B246" s="61" t="s">
        <v>57</v>
      </c>
      <c r="C246" s="61" t="s">
        <v>110</v>
      </c>
      <c r="D246" s="49">
        <v>7050000000</v>
      </c>
      <c r="E246" s="49">
        <v>321</v>
      </c>
      <c r="F246" s="250">
        <f>'прил.5'!G249</f>
        <v>0</v>
      </c>
      <c r="G246" s="250">
        <f>'прил.5'!H249</f>
        <v>0</v>
      </c>
      <c r="H246" s="250">
        <f>'прил.5'!I249</f>
        <v>0</v>
      </c>
    </row>
    <row r="247" spans="1:8" ht="21" customHeight="1">
      <c r="A247" s="247" t="s">
        <v>476</v>
      </c>
      <c r="B247" s="61">
        <v>10</v>
      </c>
      <c r="C247" s="61" t="s">
        <v>110</v>
      </c>
      <c r="D247" s="76">
        <v>9100083040</v>
      </c>
      <c r="E247" s="49"/>
      <c r="F247" s="250">
        <f>'прил.5'!G250</f>
        <v>117</v>
      </c>
      <c r="G247" s="250">
        <f>'прил.5'!H250</f>
        <v>96</v>
      </c>
      <c r="H247" s="250">
        <f>'прил.5'!I250</f>
        <v>96</v>
      </c>
    </row>
    <row r="248" spans="1:8" ht="15" customHeight="1">
      <c r="A248" s="219" t="s">
        <v>462</v>
      </c>
      <c r="B248" s="61">
        <v>10</v>
      </c>
      <c r="C248" s="61" t="s">
        <v>110</v>
      </c>
      <c r="D248" s="76">
        <v>9100083040</v>
      </c>
      <c r="E248" s="49">
        <v>360</v>
      </c>
      <c r="F248" s="250">
        <f>'прил.5'!G251</f>
        <v>117</v>
      </c>
      <c r="G248" s="250">
        <f>'прил.5'!H251</f>
        <v>96</v>
      </c>
      <c r="H248" s="250">
        <f>'прил.5'!I251</f>
        <v>96</v>
      </c>
    </row>
    <row r="249" spans="1:8" ht="31.5">
      <c r="A249" s="80" t="s">
        <v>483</v>
      </c>
      <c r="B249" s="72">
        <v>10</v>
      </c>
      <c r="C249" s="72" t="s">
        <v>53</v>
      </c>
      <c r="D249" s="58"/>
      <c r="E249" s="168"/>
      <c r="F249" s="250">
        <f>'прил.5'!G252</f>
        <v>35</v>
      </c>
      <c r="G249" s="250">
        <f>'прил.5'!H252</f>
        <v>0</v>
      </c>
      <c r="H249" s="250">
        <f>'прил.5'!I252</f>
        <v>0</v>
      </c>
    </row>
    <row r="250" spans="1:8" ht="31.5" hidden="1">
      <c r="A250" s="48" t="s">
        <v>116</v>
      </c>
      <c r="B250" s="61">
        <v>10</v>
      </c>
      <c r="C250" s="61" t="s">
        <v>53</v>
      </c>
      <c r="D250" s="49">
        <v>9100000000</v>
      </c>
      <c r="E250" s="76"/>
      <c r="F250" s="250">
        <f>'прил.5'!G253</f>
        <v>35</v>
      </c>
      <c r="G250" s="250">
        <f>'прил.5'!H253</f>
        <v>0</v>
      </c>
      <c r="H250" s="250">
        <f>'прил.5'!I253</f>
        <v>0</v>
      </c>
    </row>
    <row r="251" spans="1:8" ht="33.75" customHeight="1">
      <c r="A251" s="48" t="s">
        <v>253</v>
      </c>
      <c r="B251" s="61">
        <v>10</v>
      </c>
      <c r="C251" s="61" t="s">
        <v>53</v>
      </c>
      <c r="D251" s="49">
        <v>9100000190</v>
      </c>
      <c r="E251" s="76"/>
      <c r="F251" s="250">
        <f>'прил.5'!G254</f>
        <v>35</v>
      </c>
      <c r="G251" s="250">
        <f>'прил.5'!H254</f>
        <v>0</v>
      </c>
      <c r="H251" s="250">
        <f>'прил.5'!I254</f>
        <v>0</v>
      </c>
    </row>
    <row r="252" spans="1:8" ht="47.25">
      <c r="A252" s="48" t="s">
        <v>383</v>
      </c>
      <c r="B252" s="61">
        <v>10</v>
      </c>
      <c r="C252" s="61" t="s">
        <v>53</v>
      </c>
      <c r="D252" s="49">
        <v>9100000190</v>
      </c>
      <c r="E252" s="76">
        <v>240</v>
      </c>
      <c r="F252" s="250">
        <f>'прил.5'!G255</f>
        <v>35</v>
      </c>
      <c r="G252" s="250">
        <f>'прил.5'!H255</f>
        <v>0</v>
      </c>
      <c r="H252" s="250">
        <f>'прил.5'!I255</f>
        <v>0</v>
      </c>
    </row>
    <row r="253" spans="1:8" ht="18.75" customHeight="1">
      <c r="A253" s="59" t="s">
        <v>46</v>
      </c>
      <c r="B253" s="66">
        <v>12</v>
      </c>
      <c r="C253" s="66" t="s">
        <v>108</v>
      </c>
      <c r="D253" s="67"/>
      <c r="E253" s="67"/>
      <c r="F253" s="253">
        <f>'прил.5'!G256</f>
        <v>190</v>
      </c>
      <c r="G253" s="253">
        <f>'прил.5'!H256</f>
        <v>190</v>
      </c>
      <c r="H253" s="253">
        <f>'прил.5'!I256</f>
        <v>190</v>
      </c>
    </row>
    <row r="254" spans="1:8" ht="15.75">
      <c r="A254" s="48" t="s">
        <v>102</v>
      </c>
      <c r="B254" s="61">
        <v>12</v>
      </c>
      <c r="C254" s="61" t="s">
        <v>109</v>
      </c>
      <c r="D254" s="49"/>
      <c r="E254" s="49"/>
      <c r="F254" s="250">
        <f>'прил.5'!G257</f>
        <v>190</v>
      </c>
      <c r="G254" s="250">
        <f>'прил.5'!H257</f>
        <v>190</v>
      </c>
      <c r="H254" s="250">
        <f>'прил.5'!I257</f>
        <v>190</v>
      </c>
    </row>
    <row r="255" spans="1:8" ht="31.5">
      <c r="A255" s="48" t="s">
        <v>337</v>
      </c>
      <c r="B255" s="61">
        <v>12</v>
      </c>
      <c r="C255" s="61" t="s">
        <v>109</v>
      </c>
      <c r="D255" s="49">
        <v>9100086010</v>
      </c>
      <c r="E255" s="49"/>
      <c r="F255" s="250">
        <f>'прил.5'!G258</f>
        <v>190</v>
      </c>
      <c r="G255" s="250">
        <f>'прил.5'!H258</f>
        <v>190</v>
      </c>
      <c r="H255" s="250">
        <f>'прил.5'!I258</f>
        <v>190</v>
      </c>
    </row>
    <row r="256" spans="1:8" ht="45" customHeight="1">
      <c r="A256" s="113" t="s">
        <v>383</v>
      </c>
      <c r="B256" s="61">
        <v>12</v>
      </c>
      <c r="C256" s="61" t="s">
        <v>109</v>
      </c>
      <c r="D256" s="49">
        <v>9100086010</v>
      </c>
      <c r="E256" s="49">
        <v>240</v>
      </c>
      <c r="F256" s="250">
        <f>'прил.5'!G259</f>
        <v>190</v>
      </c>
      <c r="G256" s="250">
        <f>'прил.5'!H259</f>
        <v>190</v>
      </c>
      <c r="H256" s="250">
        <f>'прил.5'!I259</f>
        <v>190</v>
      </c>
    </row>
    <row r="257" spans="1:8" ht="38.25" customHeight="1" hidden="1">
      <c r="A257" s="59" t="s">
        <v>47</v>
      </c>
      <c r="B257" s="66">
        <v>13</v>
      </c>
      <c r="C257" s="66" t="s">
        <v>108</v>
      </c>
      <c r="D257" s="67"/>
      <c r="E257" s="67"/>
      <c r="F257" s="253">
        <f>'прил.5'!G260</f>
        <v>0</v>
      </c>
      <c r="G257" s="253">
        <f>'прил.5'!H260</f>
        <v>0</v>
      </c>
      <c r="H257" s="253">
        <f>'прил.5'!I260</f>
        <v>0</v>
      </c>
    </row>
    <row r="258" spans="1:8" ht="45.75" customHeight="1" hidden="1">
      <c r="A258" s="29" t="s">
        <v>104</v>
      </c>
      <c r="B258" s="66" t="s">
        <v>32</v>
      </c>
      <c r="C258" s="66" t="s">
        <v>107</v>
      </c>
      <c r="D258" s="67"/>
      <c r="E258" s="67"/>
      <c r="F258" s="253">
        <f>'прил.5'!G261</f>
        <v>0</v>
      </c>
      <c r="G258" s="253">
        <f>'прил.5'!H261</f>
        <v>0</v>
      </c>
      <c r="H258" s="253">
        <f>'прил.5'!I261</f>
        <v>0</v>
      </c>
    </row>
    <row r="259" spans="1:8" ht="31.5" hidden="1">
      <c r="A259" s="48" t="s">
        <v>148</v>
      </c>
      <c r="B259" s="61">
        <v>13</v>
      </c>
      <c r="C259" s="61" t="s">
        <v>107</v>
      </c>
      <c r="D259" s="49">
        <v>9100020990</v>
      </c>
      <c r="E259" s="49"/>
      <c r="F259" s="250">
        <f>'прил.5'!G262</f>
        <v>0</v>
      </c>
      <c r="G259" s="250">
        <f>'прил.5'!H262</f>
        <v>0</v>
      </c>
      <c r="H259" s="250">
        <f>'прил.5'!I262</f>
        <v>0</v>
      </c>
    </row>
    <row r="260" spans="1:8" ht="15.75" hidden="1">
      <c r="A260" s="48" t="s">
        <v>249</v>
      </c>
      <c r="B260" s="61">
        <v>13</v>
      </c>
      <c r="C260" s="61" t="s">
        <v>107</v>
      </c>
      <c r="D260" s="49">
        <v>9100020990</v>
      </c>
      <c r="E260" s="49">
        <v>730</v>
      </c>
      <c r="F260" s="250">
        <f>'прил.5'!G263</f>
        <v>0</v>
      </c>
      <c r="G260" s="250">
        <f>'прил.5'!H263</f>
        <v>0</v>
      </c>
      <c r="H260" s="250">
        <f>'прил.5'!I263</f>
        <v>0</v>
      </c>
    </row>
    <row r="261" spans="1:8" ht="19.5">
      <c r="A261" s="59" t="s">
        <v>105</v>
      </c>
      <c r="B261" s="73"/>
      <c r="C261" s="73"/>
      <c r="D261" s="71"/>
      <c r="E261" s="71"/>
      <c r="F261" s="254">
        <f>F257+F253+F240+F232+F178+F159+F147+F116+F105+F99+F89+F19+F226+F236</f>
        <v>159472.59999999998</v>
      </c>
      <c r="G261" s="254">
        <f>G257+G253+G249+G240+G232+G178+G159+G147+G116+G105+G99+G89+G19+G226+G236</f>
        <v>46520.5</v>
      </c>
      <c r="H261" s="254">
        <f>H257+H253+H249+H240+H232+H178+H159+H147+H116+H105+H99+H89+H19+H226+H236</f>
        <v>49063.4</v>
      </c>
    </row>
    <row r="262" spans="1:8" ht="31.5">
      <c r="A262" s="48" t="s">
        <v>144</v>
      </c>
      <c r="B262" s="73"/>
      <c r="C262" s="73"/>
      <c r="D262" s="71"/>
      <c r="E262" s="71"/>
      <c r="F262" s="255"/>
      <c r="G262" s="250">
        <f>'прил.5'!H265</f>
        <v>1083.6</v>
      </c>
      <c r="H262" s="250">
        <f>'прил.5'!I265</f>
        <v>2351.6</v>
      </c>
    </row>
    <row r="263" spans="1:8" ht="19.5">
      <c r="A263" s="59" t="s">
        <v>105</v>
      </c>
      <c r="B263" s="73"/>
      <c r="C263" s="73"/>
      <c r="D263" s="71"/>
      <c r="E263" s="71"/>
      <c r="F263" s="254">
        <f>F261+F262</f>
        <v>159472.59999999998</v>
      </c>
      <c r="G263" s="254">
        <f>G261+G262</f>
        <v>47604.1</v>
      </c>
      <c r="H263" s="254">
        <f>H261+H262</f>
        <v>51415</v>
      </c>
    </row>
    <row r="264" ht="12.75">
      <c r="H264" s="112" t="s">
        <v>377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8"/>
  <sheetViews>
    <sheetView zoomScalePageLayoutView="0" workbookViewId="0" topLeftCell="A243">
      <selection activeCell="G22" sqref="G22:I266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511</v>
      </c>
      <c r="H2" s="3"/>
      <c r="I2" s="3"/>
    </row>
    <row r="3" spans="5:9" ht="15.75" customHeight="1">
      <c r="E3" s="21"/>
      <c r="F3" s="21"/>
      <c r="G3" s="310" t="s">
        <v>507</v>
      </c>
      <c r="H3" s="332"/>
      <c r="I3" s="332"/>
    </row>
    <row r="4" spans="5:9" ht="15.75" customHeight="1">
      <c r="E4" s="21"/>
      <c r="F4" s="21"/>
      <c r="G4" s="310" t="s">
        <v>508</v>
      </c>
      <c r="H4" s="306"/>
      <c r="I4" s="306"/>
    </row>
    <row r="5" spans="5:9" ht="15.75" customHeight="1">
      <c r="E5" s="21"/>
      <c r="F5" s="21"/>
      <c r="G5" s="310" t="s">
        <v>200</v>
      </c>
      <c r="H5" s="332"/>
      <c r="I5" s="332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299" t="s">
        <v>471</v>
      </c>
      <c r="H7" s="299"/>
      <c r="I7" s="299"/>
    </row>
    <row r="8" spans="5:9" ht="15.75" customHeight="1">
      <c r="E8" s="21"/>
      <c r="F8" s="21"/>
      <c r="G8" s="310" t="s">
        <v>420</v>
      </c>
      <c r="H8" s="332"/>
      <c r="I8" s="332"/>
    </row>
    <row r="9" spans="5:9" ht="15.75" customHeight="1">
      <c r="E9" s="21"/>
      <c r="F9" s="21"/>
      <c r="G9" s="310" t="s">
        <v>421</v>
      </c>
      <c r="H9" s="306"/>
      <c r="I9" s="306"/>
    </row>
    <row r="10" spans="5:9" ht="15.75" customHeight="1">
      <c r="E10" s="21"/>
      <c r="F10" s="21"/>
      <c r="G10" s="299" t="s">
        <v>428</v>
      </c>
      <c r="H10" s="299"/>
      <c r="I10" s="299"/>
    </row>
    <row r="11" spans="5:9" ht="15.75" customHeight="1">
      <c r="E11" s="21"/>
      <c r="F11" s="21"/>
      <c r="G11" s="297" t="s">
        <v>422</v>
      </c>
      <c r="H11" s="297"/>
      <c r="I11" s="297"/>
    </row>
    <row r="12" spans="5:9" ht="15.75" customHeight="1">
      <c r="E12" s="21"/>
      <c r="F12" s="21"/>
      <c r="G12" s="297" t="s">
        <v>444</v>
      </c>
      <c r="H12" s="297"/>
      <c r="I12" s="297"/>
    </row>
    <row r="13" spans="5:9" ht="15.75" customHeight="1">
      <c r="E13" s="21"/>
      <c r="F13" s="21"/>
      <c r="G13" s="39" t="s">
        <v>445</v>
      </c>
      <c r="H13" s="40"/>
      <c r="I13" s="40"/>
    </row>
    <row r="14" spans="5:9" ht="15.75" customHeight="1">
      <c r="E14" s="21"/>
      <c r="F14" s="21"/>
      <c r="G14" s="298" t="s">
        <v>477</v>
      </c>
      <c r="H14" s="298"/>
      <c r="I14" s="298"/>
    </row>
    <row r="15" ht="15.75">
      <c r="F15" s="2"/>
    </row>
    <row r="16" spans="1:9" ht="18.75">
      <c r="A16" s="295" t="s">
        <v>359</v>
      </c>
      <c r="B16" s="325"/>
      <c r="C16" s="325"/>
      <c r="D16" s="325"/>
      <c r="E16" s="325"/>
      <c r="F16" s="325"/>
      <c r="G16" s="325"/>
      <c r="H16" s="325"/>
      <c r="I16" s="325"/>
    </row>
    <row r="17" spans="1:9" ht="18" customHeight="1">
      <c r="A17" s="295" t="s">
        <v>453</v>
      </c>
      <c r="B17" s="325"/>
      <c r="C17" s="325"/>
      <c r="D17" s="325"/>
      <c r="E17" s="325"/>
      <c r="F17" s="325"/>
      <c r="G17" s="325"/>
      <c r="H17" s="325"/>
      <c r="I17" s="325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30" t="s">
        <v>190</v>
      </c>
      <c r="B19" s="323" t="s">
        <v>155</v>
      </c>
      <c r="C19" s="323" t="s">
        <v>82</v>
      </c>
      <c r="D19" s="323" t="s">
        <v>112</v>
      </c>
      <c r="E19" s="323" t="s">
        <v>113</v>
      </c>
      <c r="F19" s="323" t="s">
        <v>114</v>
      </c>
      <c r="G19" s="329" t="s">
        <v>182</v>
      </c>
      <c r="H19" s="321"/>
      <c r="I19" s="321"/>
    </row>
    <row r="20" spans="1:9" ht="78.75" customHeight="1">
      <c r="A20" s="330"/>
      <c r="B20" s="323"/>
      <c r="C20" s="323"/>
      <c r="D20" s="323"/>
      <c r="E20" s="323"/>
      <c r="F20" s="331"/>
      <c r="G20" s="98" t="s">
        <v>286</v>
      </c>
      <c r="H20" s="98" t="s">
        <v>348</v>
      </c>
      <c r="I20" s="98" t="s">
        <v>450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454</v>
      </c>
      <c r="B22" s="81">
        <v>156</v>
      </c>
      <c r="C22" s="83"/>
      <c r="D22" s="83"/>
      <c r="E22" s="83"/>
      <c r="F22" s="83"/>
      <c r="G22" s="252">
        <f>G264</f>
        <v>159472.59999999998</v>
      </c>
      <c r="H22" s="252">
        <f>H264</f>
        <v>46520.5</v>
      </c>
      <c r="I22" s="252">
        <f>I264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53">
        <f>G24+G31+G38+G60+G66+G70+G63</f>
        <v>10632.900000000001</v>
      </c>
      <c r="H23" s="253">
        <f>H24+H31+H38+H60+H66+H70+H63</f>
        <v>11919.6</v>
      </c>
      <c r="I23" s="253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53">
        <f>G25</f>
        <v>0</v>
      </c>
      <c r="H24" s="253">
        <f aca="true" t="shared" si="0" ref="H24:I26">H25</f>
        <v>0</v>
      </c>
      <c r="I24" s="253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50">
        <f>G26</f>
        <v>0</v>
      </c>
      <c r="H25" s="250">
        <f t="shared" si="0"/>
        <v>0</v>
      </c>
      <c r="I25" s="250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50">
        <f>G27</f>
        <v>0</v>
      </c>
      <c r="H26" s="250">
        <f t="shared" si="0"/>
        <v>0</v>
      </c>
      <c r="I26" s="250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50">
        <f>G28+G29+G30</f>
        <v>0</v>
      </c>
      <c r="H27" s="250">
        <f>H28+H29+H30</f>
        <v>0</v>
      </c>
      <c r="I27" s="250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50"/>
      <c r="H28" s="387"/>
      <c r="I28" s="387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50"/>
      <c r="H29" s="387"/>
      <c r="I29" s="387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50"/>
      <c r="H30" s="387"/>
      <c r="I30" s="387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53">
        <f aca="true" t="shared" si="1" ref="G31:I32">G32</f>
        <v>0</v>
      </c>
      <c r="H31" s="253">
        <f t="shared" si="1"/>
        <v>0</v>
      </c>
      <c r="I31" s="253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50">
        <f t="shared" si="1"/>
        <v>0</v>
      </c>
      <c r="H32" s="250">
        <f t="shared" si="1"/>
        <v>0</v>
      </c>
      <c r="I32" s="250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50">
        <f>G34+G35+G36+G37</f>
        <v>0</v>
      </c>
      <c r="H33" s="250">
        <f>H34+H35+H36+H37</f>
        <v>0</v>
      </c>
      <c r="I33" s="250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50">
        <f>10-10</f>
        <v>0</v>
      </c>
      <c r="H34" s="250">
        <v>0</v>
      </c>
      <c r="I34" s="250">
        <v>0</v>
      </c>
    </row>
    <row r="35" spans="1:9" ht="34.5" customHeight="1" hidden="1">
      <c r="A35" s="48" t="s">
        <v>209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50">
        <f>29.6-29.6</f>
        <v>0</v>
      </c>
      <c r="H35" s="250">
        <v>0</v>
      </c>
      <c r="I35" s="250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50">
        <v>0</v>
      </c>
      <c r="H36" s="250">
        <v>0</v>
      </c>
      <c r="I36" s="250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50">
        <f>0.5-0.5</f>
        <v>0</v>
      </c>
      <c r="H37" s="250"/>
      <c r="I37" s="250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53">
        <f>G41+G46+G48+G50+G52+G54+G56+G58</f>
        <v>6889</v>
      </c>
      <c r="H38" s="253">
        <f>H41+H46+H48+H50+H52+H54+H56+H58</f>
        <v>5512.6</v>
      </c>
      <c r="I38" s="253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50"/>
      <c r="H39" s="250"/>
      <c r="I39" s="250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50">
        <f>G41+G46+G48+G50+G52+G54+G56+G58</f>
        <v>6889</v>
      </c>
      <c r="H40" s="250">
        <f>H41+H46+H48+H50+H52+H54+H56+H58</f>
        <v>5512.6</v>
      </c>
      <c r="I40" s="250">
        <f>I41+I46+I48+I50+I52+I54+I56+I58</f>
        <v>5512.6</v>
      </c>
    </row>
    <row r="41" spans="1:9" ht="32.25" customHeight="1">
      <c r="A41" s="48" t="s">
        <v>253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50">
        <f>G42+G43+G44+G45</f>
        <v>3339.7</v>
      </c>
      <c r="H41" s="250">
        <f>H42+H43+H44+H45</f>
        <v>3426.7</v>
      </c>
      <c r="I41" s="250">
        <f>I42+I43+I44+I45</f>
        <v>3426.7</v>
      </c>
    </row>
    <row r="42" spans="1:9" ht="30.75" customHeight="1">
      <c r="A42" s="113" t="s">
        <v>382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50">
        <f>1904.7+720+407+6+4.8+5.2</f>
        <v>3047.7</v>
      </c>
      <c r="H42" s="250">
        <f>1904.7+720</f>
        <v>2624.7</v>
      </c>
      <c r="I42" s="250">
        <f>1904.7+720</f>
        <v>2624.7</v>
      </c>
    </row>
    <row r="43" spans="1:9" ht="48" customHeight="1">
      <c r="A43" s="113" t="s">
        <v>383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50">
        <f>248-4.8-5.2+50</f>
        <v>288</v>
      </c>
      <c r="H43" s="250">
        <f>500+300</f>
        <v>800</v>
      </c>
      <c r="I43" s="250">
        <f>500+300</f>
        <v>800</v>
      </c>
    </row>
    <row r="44" spans="1:9" ht="33" customHeight="1" hidden="1">
      <c r="A44" s="113" t="s">
        <v>384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50">
        <v>0</v>
      </c>
      <c r="H44" s="250">
        <v>0</v>
      </c>
      <c r="I44" s="250">
        <v>0</v>
      </c>
    </row>
    <row r="45" spans="1:9" ht="17.25" customHeight="1">
      <c r="A45" s="113" t="s">
        <v>387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50">
        <f>1+1+2</f>
        <v>4</v>
      </c>
      <c r="H45" s="250">
        <f>1+1</f>
        <v>2</v>
      </c>
      <c r="I45" s="250">
        <f>1+1</f>
        <v>2</v>
      </c>
    </row>
    <row r="46" spans="1:9" ht="67.5" customHeight="1">
      <c r="A46" s="48" t="s">
        <v>306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50">
        <f>G47</f>
        <v>2085.9</v>
      </c>
      <c r="H46" s="250">
        <f>H47</f>
        <v>2085.9</v>
      </c>
      <c r="I46" s="250">
        <f>I47</f>
        <v>2085.9</v>
      </c>
    </row>
    <row r="47" spans="1:9" ht="30" customHeight="1">
      <c r="A47" s="113" t="s">
        <v>382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50">
        <f>2805.9-720</f>
        <v>2085.9</v>
      </c>
      <c r="H47" s="250">
        <f>2805.9-720</f>
        <v>2085.9</v>
      </c>
      <c r="I47" s="250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50">
        <f>G49</f>
        <v>461.9</v>
      </c>
      <c r="H48" s="250">
        <f>H49</f>
        <v>0</v>
      </c>
      <c r="I48" s="250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50">
        <f>492.2-35+4.7</f>
        <v>461.9</v>
      </c>
      <c r="H49" s="380">
        <v>0</v>
      </c>
      <c r="I49" s="380">
        <v>0</v>
      </c>
    </row>
    <row r="50" spans="1:9" ht="110.25">
      <c r="A50" s="161" t="s">
        <v>257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50">
        <f>G51</f>
        <v>148.29999999999998</v>
      </c>
      <c r="H50" s="250">
        <f>H51</f>
        <v>0</v>
      </c>
      <c r="I50" s="250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50">
        <f>169.1-20.8</f>
        <v>148.29999999999998</v>
      </c>
      <c r="H51" s="380">
        <v>0</v>
      </c>
      <c r="I51" s="380">
        <v>0</v>
      </c>
    </row>
    <row r="52" spans="1:9" ht="111.75" customHeight="1">
      <c r="A52" s="161" t="s">
        <v>255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50">
        <f>G53</f>
        <v>86.2</v>
      </c>
      <c r="H52" s="250">
        <f>H53</f>
        <v>0</v>
      </c>
      <c r="I52" s="250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50">
        <f>92.9-6.7</f>
        <v>86.2</v>
      </c>
      <c r="H53" s="380">
        <v>0</v>
      </c>
      <c r="I53" s="380">
        <v>0</v>
      </c>
    </row>
    <row r="54" spans="1:9" ht="76.5" customHeight="1">
      <c r="A54" s="50" t="s">
        <v>256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50">
        <f>G55</f>
        <v>138.6</v>
      </c>
      <c r="H54" s="250">
        <f>H55</f>
        <v>0</v>
      </c>
      <c r="I54" s="250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50">
        <v>138.6</v>
      </c>
      <c r="H55" s="380">
        <v>0</v>
      </c>
      <c r="I55" s="380">
        <v>0</v>
      </c>
    </row>
    <row r="56" spans="1:9" ht="31.5" customHeight="1">
      <c r="A56" s="162" t="s">
        <v>362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50">
        <f>G57</f>
        <v>452</v>
      </c>
      <c r="H56" s="250">
        <f>H57</f>
        <v>0</v>
      </c>
      <c r="I56" s="250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50">
        <f>473.7-21.7</f>
        <v>452</v>
      </c>
      <c r="H57" s="380">
        <v>0</v>
      </c>
      <c r="I57" s="380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50">
        <f>G59</f>
        <v>176.4</v>
      </c>
      <c r="H58" s="250">
        <f>H59</f>
        <v>0</v>
      </c>
      <c r="I58" s="250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50">
        <f>164-14.6+27</f>
        <v>176.4</v>
      </c>
      <c r="H59" s="380"/>
      <c r="I59" s="380"/>
    </row>
    <row r="60" spans="1:9" ht="48.75" customHeight="1">
      <c r="A60" s="80" t="s">
        <v>250</v>
      </c>
      <c r="B60" s="81">
        <v>156</v>
      </c>
      <c r="C60" s="72" t="s">
        <v>107</v>
      </c>
      <c r="D60" s="72" t="s">
        <v>53</v>
      </c>
      <c r="E60" s="81"/>
      <c r="F60" s="81"/>
      <c r="G60" s="253">
        <f aca="true" t="shared" si="2" ref="G60:I61">G61</f>
        <v>93.5</v>
      </c>
      <c r="H60" s="253">
        <f t="shared" si="2"/>
        <v>0</v>
      </c>
      <c r="I60" s="253">
        <f t="shared" si="2"/>
        <v>0</v>
      </c>
    </row>
    <row r="61" spans="1:9" ht="30.75" customHeight="1">
      <c r="A61" s="48" t="s">
        <v>258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53">
        <f t="shared" si="2"/>
        <v>93.5</v>
      </c>
      <c r="H61" s="253">
        <f t="shared" si="2"/>
        <v>0</v>
      </c>
      <c r="I61" s="253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50">
        <f>86.1+7.5-0.1</f>
        <v>93.5</v>
      </c>
      <c r="H62" s="389">
        <v>0</v>
      </c>
      <c r="I62" s="389">
        <v>0</v>
      </c>
    </row>
    <row r="63" spans="1:9" ht="31.5" hidden="1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390">
        <f aca="true" t="shared" si="3" ref="G63:I64">G64</f>
        <v>0</v>
      </c>
      <c r="H63" s="390">
        <f t="shared" si="3"/>
        <v>0</v>
      </c>
      <c r="I63" s="390">
        <f t="shared" si="3"/>
        <v>0</v>
      </c>
    </row>
    <row r="64" spans="1:9" ht="31.5" hidden="1">
      <c r="A64" s="48" t="s">
        <v>460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50">
        <f t="shared" si="3"/>
        <v>0</v>
      </c>
      <c r="H64" s="250">
        <f t="shared" si="3"/>
        <v>0</v>
      </c>
      <c r="I64" s="250">
        <f t="shared" si="3"/>
        <v>0</v>
      </c>
    </row>
    <row r="65" spans="1:9" ht="18" customHeight="1" hidden="1">
      <c r="A65" s="239" t="s">
        <v>461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50">
        <f>710-710</f>
        <v>0</v>
      </c>
      <c r="H65" s="250">
        <v>0</v>
      </c>
      <c r="I65" s="250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53">
        <f aca="true" t="shared" si="4" ref="G66:I67">G68</f>
        <v>100</v>
      </c>
      <c r="H66" s="253">
        <f t="shared" si="4"/>
        <v>300</v>
      </c>
      <c r="I66" s="253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50">
        <f t="shared" si="4"/>
        <v>100</v>
      </c>
      <c r="H67" s="250">
        <f t="shared" si="4"/>
        <v>300</v>
      </c>
      <c r="I67" s="250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50">
        <f>G69</f>
        <v>100</v>
      </c>
      <c r="H68" s="250">
        <f>H69</f>
        <v>300</v>
      </c>
      <c r="I68" s="250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50">
        <v>100</v>
      </c>
      <c r="H69" s="389">
        <v>300</v>
      </c>
      <c r="I69" s="389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53">
        <f>+G72+G76+G78+G80+G82+G86+G84+G88++G90+G92</f>
        <v>3550.4000000000005</v>
      </c>
      <c r="H70" s="253">
        <f>+H72+H76+H78+H80+H82+H86+H84+H88++H90</f>
        <v>6107</v>
      </c>
      <c r="I70" s="253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50">
        <f>G72</f>
        <v>1101.3000000000002</v>
      </c>
      <c r="H71" s="250">
        <f>H72</f>
        <v>6095</v>
      </c>
      <c r="I71" s="250">
        <f>I72</f>
        <v>7095</v>
      </c>
    </row>
    <row r="72" spans="1:9" ht="33" customHeight="1">
      <c r="A72" s="48" t="s">
        <v>253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50">
        <f>G74+G73+G75</f>
        <v>1101.3000000000002</v>
      </c>
      <c r="H72" s="250">
        <f>H74+H73+H75</f>
        <v>6095</v>
      </c>
      <c r="I72" s="250">
        <f>I74+I73+I75</f>
        <v>7095</v>
      </c>
    </row>
    <row r="73" spans="1:9" ht="49.5" customHeight="1">
      <c r="A73" s="113" t="s">
        <v>383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50">
        <f>130+705.2-20.9+111.4+144-259.8</f>
        <v>809.9000000000001</v>
      </c>
      <c r="H73" s="389">
        <f>6000</f>
        <v>6000</v>
      </c>
      <c r="I73" s="389">
        <v>7000</v>
      </c>
    </row>
    <row r="74" spans="1:9" ht="18.75" customHeight="1">
      <c r="A74" s="48" t="s">
        <v>389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50">
        <f>7.9+2+1.4</f>
        <v>11.3</v>
      </c>
      <c r="H74" s="389">
        <v>0</v>
      </c>
      <c r="I74" s="389">
        <v>0</v>
      </c>
    </row>
    <row r="75" spans="1:9" ht="16.5" customHeight="1">
      <c r="A75" s="171" t="s">
        <v>387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50">
        <f>95+198.4-7.9-2-2-1.4</f>
        <v>280.1</v>
      </c>
      <c r="H75" s="389">
        <v>95</v>
      </c>
      <c r="I75" s="389">
        <v>95</v>
      </c>
    </row>
    <row r="76" spans="1:9" ht="45" customHeight="1">
      <c r="A76" s="29" t="s">
        <v>271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50">
        <f>G77</f>
        <v>56</v>
      </c>
      <c r="H76" s="250">
        <f>H77</f>
        <v>10</v>
      </c>
      <c r="I76" s="250">
        <f>I77</f>
        <v>10</v>
      </c>
    </row>
    <row r="77" spans="1:9" ht="48" customHeight="1">
      <c r="A77" s="113" t="s">
        <v>383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50">
        <f>10+40+6</f>
        <v>56</v>
      </c>
      <c r="H77" s="389">
        <v>10</v>
      </c>
      <c r="I77" s="389">
        <v>10</v>
      </c>
    </row>
    <row r="78" spans="1:9" s="31" customFormat="1" ht="110.25" hidden="1">
      <c r="A78" s="163" t="s">
        <v>260</v>
      </c>
      <c r="B78" s="164">
        <v>156</v>
      </c>
      <c r="C78" s="114" t="s">
        <v>107</v>
      </c>
      <c r="D78" s="114" t="s">
        <v>32</v>
      </c>
      <c r="E78" s="76">
        <v>9100072140</v>
      </c>
      <c r="F78" s="76"/>
      <c r="G78" s="250">
        <f>G79</f>
        <v>0</v>
      </c>
      <c r="H78" s="250">
        <f>H79</f>
        <v>0</v>
      </c>
      <c r="I78" s="250">
        <f>I79</f>
        <v>0</v>
      </c>
    </row>
    <row r="79" spans="1:9" s="31" customFormat="1" ht="15.75" hidden="1">
      <c r="A79" s="113" t="s">
        <v>245</v>
      </c>
      <c r="B79" s="164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50">
        <v>0</v>
      </c>
      <c r="H79" s="389">
        <f>0.4-0.4</f>
        <v>0</v>
      </c>
      <c r="I79" s="389">
        <f>0.4-0.4</f>
        <v>0</v>
      </c>
    </row>
    <row r="80" spans="1:9" s="31" customFormat="1" ht="31.5">
      <c r="A80" s="113" t="s">
        <v>279</v>
      </c>
      <c r="B80" s="164">
        <v>156</v>
      </c>
      <c r="C80" s="114" t="s">
        <v>107</v>
      </c>
      <c r="D80" s="114" t="s">
        <v>32</v>
      </c>
      <c r="E80" s="76">
        <v>9100072310</v>
      </c>
      <c r="F80" s="76"/>
      <c r="G80" s="250">
        <f>G81</f>
        <v>2</v>
      </c>
      <c r="H80" s="250">
        <f>H81</f>
        <v>2</v>
      </c>
      <c r="I80" s="250">
        <f>I81</f>
        <v>2</v>
      </c>
    </row>
    <row r="81" spans="1:9" s="31" customFormat="1" ht="48.75" customHeight="1">
      <c r="A81" s="113" t="s">
        <v>383</v>
      </c>
      <c r="B81" s="164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50">
        <v>2</v>
      </c>
      <c r="H81" s="389">
        <v>2</v>
      </c>
      <c r="I81" s="389">
        <v>2</v>
      </c>
    </row>
    <row r="82" spans="1:9" s="31" customFormat="1" ht="78.75">
      <c r="A82" s="113" t="s">
        <v>261</v>
      </c>
      <c r="B82" s="164">
        <v>156</v>
      </c>
      <c r="C82" s="114" t="s">
        <v>107</v>
      </c>
      <c r="D82" s="114" t="s">
        <v>32</v>
      </c>
      <c r="E82" s="76">
        <v>9100090140</v>
      </c>
      <c r="F82" s="76"/>
      <c r="G82" s="250">
        <f>G83</f>
        <v>700.9</v>
      </c>
      <c r="H82" s="250">
        <f>H83</f>
        <v>0</v>
      </c>
      <c r="I82" s="250">
        <f>I83</f>
        <v>0</v>
      </c>
    </row>
    <row r="83" spans="1:9" s="31" customFormat="1" ht="15.75">
      <c r="A83" s="113" t="s">
        <v>124</v>
      </c>
      <c r="B83" s="164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50">
        <v>700.9</v>
      </c>
      <c r="H83" s="389">
        <v>0</v>
      </c>
      <c r="I83" s="389">
        <v>0</v>
      </c>
    </row>
    <row r="84" spans="1:9" ht="96" customHeight="1">
      <c r="A84" s="65" t="s">
        <v>254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50">
        <f>G85</f>
        <v>357.59999999999997</v>
      </c>
      <c r="H84" s="250">
        <f>H85</f>
        <v>0</v>
      </c>
      <c r="I84" s="250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50">
        <f>377.7-20.1</f>
        <v>357.59999999999997</v>
      </c>
      <c r="H85" s="389">
        <v>0</v>
      </c>
      <c r="I85" s="389">
        <v>0</v>
      </c>
    </row>
    <row r="86" spans="1:9" ht="33" customHeight="1" hidden="1">
      <c r="A86" s="113" t="s">
        <v>262</v>
      </c>
      <c r="B86" s="164">
        <v>156</v>
      </c>
      <c r="C86" s="114" t="s">
        <v>107</v>
      </c>
      <c r="D86" s="114" t="s">
        <v>32</v>
      </c>
      <c r="E86" s="76">
        <v>9100090200</v>
      </c>
      <c r="F86" s="76"/>
      <c r="G86" s="250">
        <f>G87</f>
        <v>0</v>
      </c>
      <c r="H86" s="250">
        <f>H87</f>
        <v>0</v>
      </c>
      <c r="I86" s="250">
        <f>I87</f>
        <v>0</v>
      </c>
    </row>
    <row r="87" spans="1:9" ht="19.5" customHeight="1" hidden="1">
      <c r="A87" s="113" t="s">
        <v>124</v>
      </c>
      <c r="B87" s="164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50">
        <v>0</v>
      </c>
      <c r="H87" s="389">
        <v>0</v>
      </c>
      <c r="I87" s="389">
        <v>0</v>
      </c>
    </row>
    <row r="88" spans="1:9" ht="65.25" customHeight="1">
      <c r="A88" s="65" t="s">
        <v>259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50">
        <f>G89</f>
        <v>1220.9</v>
      </c>
      <c r="H88" s="250">
        <f>H89</f>
        <v>0</v>
      </c>
      <c r="I88" s="250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50">
        <v>1220.9</v>
      </c>
      <c r="H89" s="380">
        <v>0</v>
      </c>
      <c r="I89" s="380">
        <v>0</v>
      </c>
    </row>
    <row r="90" spans="1:9" ht="48" customHeight="1">
      <c r="A90" s="65" t="s">
        <v>206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50">
        <f>G91</f>
        <v>0.4</v>
      </c>
      <c r="H90" s="250">
        <f>H91</f>
        <v>0</v>
      </c>
      <c r="I90" s="250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50">
        <v>0.4</v>
      </c>
      <c r="H91" s="389">
        <v>0</v>
      </c>
      <c r="I91" s="389">
        <v>0</v>
      </c>
    </row>
    <row r="92" spans="1:9" ht="63.75" customHeight="1">
      <c r="A92" s="48" t="s">
        <v>291</v>
      </c>
      <c r="B92" s="81"/>
      <c r="C92" s="63"/>
      <c r="D92" s="63"/>
      <c r="E92" s="64"/>
      <c r="F92" s="64"/>
      <c r="G92" s="250">
        <f>G93</f>
        <v>111.3</v>
      </c>
      <c r="H92" s="250">
        <f>H93</f>
        <v>0</v>
      </c>
      <c r="I92" s="250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50">
        <v>111.3</v>
      </c>
      <c r="H93" s="389">
        <v>0</v>
      </c>
      <c r="I93" s="389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54">
        <f>G95</f>
        <v>569</v>
      </c>
      <c r="H94" s="254">
        <f aca="true" t="shared" si="5" ref="H94:I97">H95</f>
        <v>554.5</v>
      </c>
      <c r="I94" s="254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50">
        <f>G96</f>
        <v>569</v>
      </c>
      <c r="H95" s="250">
        <f t="shared" si="5"/>
        <v>554.5</v>
      </c>
      <c r="I95" s="250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50">
        <f>G97</f>
        <v>569</v>
      </c>
      <c r="H96" s="250">
        <f t="shared" si="5"/>
        <v>554.5</v>
      </c>
      <c r="I96" s="250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50">
        <f>G98</f>
        <v>569</v>
      </c>
      <c r="H97" s="250">
        <f t="shared" si="5"/>
        <v>554.5</v>
      </c>
      <c r="I97" s="250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50">
        <f>G99+G100+G101+G102</f>
        <v>569</v>
      </c>
      <c r="H98" s="250">
        <f>H99+H100+H101+H102</f>
        <v>554.5</v>
      </c>
      <c r="I98" s="250">
        <f>I99+I100+I101+I102</f>
        <v>571.6</v>
      </c>
    </row>
    <row r="99" spans="1:9" ht="34.5" customHeight="1">
      <c r="A99" s="113" t="s">
        <v>382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50">
        <f>516.3+32.7</f>
        <v>549</v>
      </c>
      <c r="H99" s="389">
        <v>534.5</v>
      </c>
      <c r="I99" s="389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50"/>
      <c r="H100" s="389"/>
      <c r="I100" s="389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5">
        <v>242</v>
      </c>
      <c r="G101" s="250">
        <v>0</v>
      </c>
      <c r="H101" s="389">
        <v>0</v>
      </c>
      <c r="I101" s="389">
        <v>0</v>
      </c>
    </row>
    <row r="102" spans="1:9" ht="45" customHeight="1">
      <c r="A102" s="113" t="s">
        <v>383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40">
        <v>240</v>
      </c>
      <c r="G102" s="391">
        <v>20</v>
      </c>
      <c r="H102" s="380">
        <v>20</v>
      </c>
      <c r="I102" s="380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68"/>
      <c r="G103" s="254">
        <f>G104+G110</f>
        <v>100</v>
      </c>
      <c r="H103" s="254">
        <f>H104+H110</f>
        <v>100</v>
      </c>
      <c r="I103" s="254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68"/>
      <c r="G104" s="250">
        <f>G105+G108</f>
        <v>0</v>
      </c>
      <c r="H104" s="250">
        <f>H108</f>
        <v>0</v>
      </c>
      <c r="I104" s="250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68"/>
      <c r="G105" s="250">
        <f>G106</f>
        <v>0</v>
      </c>
      <c r="H105" s="250">
        <f>H106</f>
        <v>0</v>
      </c>
      <c r="I105" s="250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245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50">
        <v>0</v>
      </c>
      <c r="H106" s="250">
        <v>0</v>
      </c>
      <c r="I106" s="250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69"/>
      <c r="G107" s="250"/>
      <c r="H107" s="389"/>
      <c r="I107" s="389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50">
        <f>G109</f>
        <v>0</v>
      </c>
      <c r="H108" s="250">
        <f>H109</f>
        <v>0</v>
      </c>
      <c r="I108" s="250">
        <f>I109</f>
        <v>0</v>
      </c>
    </row>
    <row r="109" spans="1:9" ht="63" customHeight="1" hidden="1">
      <c r="A109" s="48" t="s">
        <v>248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50">
        <v>0</v>
      </c>
      <c r="H109" s="389">
        <v>0</v>
      </c>
      <c r="I109" s="389">
        <v>0</v>
      </c>
    </row>
    <row r="110" spans="1:9" ht="49.5" customHeight="1">
      <c r="A110" s="80" t="s">
        <v>370</v>
      </c>
      <c r="B110" s="81">
        <v>156</v>
      </c>
      <c r="C110" s="61" t="s">
        <v>110</v>
      </c>
      <c r="D110" s="61">
        <v>10</v>
      </c>
      <c r="E110" s="49"/>
      <c r="F110" s="76"/>
      <c r="G110" s="250">
        <f>G111</f>
        <v>100</v>
      </c>
      <c r="H110" s="250">
        <f>H111</f>
        <v>100</v>
      </c>
      <c r="I110" s="250">
        <f>I111</f>
        <v>100</v>
      </c>
    </row>
    <row r="111" spans="1:9" ht="80.25" customHeight="1">
      <c r="A111" s="160" t="s">
        <v>501</v>
      </c>
      <c r="B111" s="81">
        <v>156</v>
      </c>
      <c r="C111" s="61" t="s">
        <v>110</v>
      </c>
      <c r="D111" s="61" t="s">
        <v>57</v>
      </c>
      <c r="E111" s="134" t="s">
        <v>314</v>
      </c>
      <c r="F111" s="76"/>
      <c r="G111" s="250">
        <f>G112+G116</f>
        <v>100</v>
      </c>
      <c r="H111" s="250">
        <f>H112+H116</f>
        <v>100</v>
      </c>
      <c r="I111" s="250">
        <f>I112+I116</f>
        <v>100</v>
      </c>
    </row>
    <row r="112" spans="1:9" ht="27.75" customHeight="1">
      <c r="A112" s="159" t="s">
        <v>316</v>
      </c>
      <c r="B112" s="81">
        <v>156</v>
      </c>
      <c r="C112" s="61" t="s">
        <v>110</v>
      </c>
      <c r="D112" s="61" t="s">
        <v>57</v>
      </c>
      <c r="E112" s="134" t="s">
        <v>315</v>
      </c>
      <c r="F112" s="10"/>
      <c r="G112" s="380">
        <f>G113</f>
        <v>100</v>
      </c>
      <c r="H112" s="380">
        <f>H113</f>
        <v>100</v>
      </c>
      <c r="I112" s="380">
        <f>I113</f>
        <v>100</v>
      </c>
    </row>
    <row r="113" spans="1:9" ht="18.75" customHeight="1">
      <c r="A113" s="159" t="s">
        <v>263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50">
        <f>G114+G115</f>
        <v>100</v>
      </c>
      <c r="H113" s="250">
        <f>H114+H115</f>
        <v>100</v>
      </c>
      <c r="I113" s="250">
        <f>I114+I115</f>
        <v>100</v>
      </c>
    </row>
    <row r="114" spans="1:9" ht="20.25" customHeight="1" hidden="1">
      <c r="A114" s="48" t="s">
        <v>245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50">
        <v>0</v>
      </c>
      <c r="H114" s="389">
        <v>0</v>
      </c>
      <c r="I114" s="389">
        <v>0</v>
      </c>
    </row>
    <row r="115" spans="1:9" ht="18" customHeight="1">
      <c r="A115" s="213" t="s">
        <v>385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50">
        <v>100</v>
      </c>
      <c r="H115" s="389">
        <v>100</v>
      </c>
      <c r="I115" s="389">
        <v>100</v>
      </c>
    </row>
    <row r="116" spans="1:9" ht="29.25" customHeight="1" hidden="1">
      <c r="A116" s="159" t="s">
        <v>350</v>
      </c>
      <c r="B116" s="81">
        <v>156</v>
      </c>
      <c r="C116" s="61" t="s">
        <v>110</v>
      </c>
      <c r="D116" s="61" t="s">
        <v>57</v>
      </c>
      <c r="E116" s="134" t="s">
        <v>349</v>
      </c>
      <c r="F116" s="10"/>
      <c r="G116" s="250">
        <f>G117+G119</f>
        <v>0</v>
      </c>
      <c r="H116" s="250">
        <f>H117+H119</f>
        <v>0</v>
      </c>
      <c r="I116" s="250">
        <f>I117+I119</f>
        <v>0</v>
      </c>
    </row>
    <row r="117" spans="1:9" ht="20.25" customHeight="1" hidden="1">
      <c r="A117" s="159" t="s">
        <v>263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50">
        <f>G118</f>
        <v>0</v>
      </c>
      <c r="H117" s="250">
        <f>H118</f>
        <v>0</v>
      </c>
      <c r="I117" s="250">
        <f>I118</f>
        <v>0</v>
      </c>
    </row>
    <row r="118" spans="1:9" ht="45" customHeight="1" hidden="1">
      <c r="A118" s="113" t="s">
        <v>383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50">
        <v>0</v>
      </c>
      <c r="H118" s="389">
        <v>0</v>
      </c>
      <c r="I118" s="389">
        <v>0</v>
      </c>
    </row>
    <row r="119" spans="1:9" ht="45" customHeight="1" hidden="1">
      <c r="A119" s="48" t="s">
        <v>276</v>
      </c>
      <c r="B119" s="81">
        <v>156</v>
      </c>
      <c r="C119" s="61" t="s">
        <v>110</v>
      </c>
      <c r="D119" s="61">
        <v>10</v>
      </c>
      <c r="E119" s="64" t="s">
        <v>409</v>
      </c>
      <c r="F119" s="76"/>
      <c r="G119" s="250">
        <f>G120</f>
        <v>0</v>
      </c>
      <c r="H119" s="250">
        <f>H120</f>
        <v>0</v>
      </c>
      <c r="I119" s="250">
        <f>I120</f>
        <v>0</v>
      </c>
    </row>
    <row r="120" spans="1:9" ht="45" customHeight="1" hidden="1">
      <c r="A120" s="219" t="s">
        <v>383</v>
      </c>
      <c r="B120" s="81">
        <v>156</v>
      </c>
      <c r="C120" s="61" t="s">
        <v>110</v>
      </c>
      <c r="D120" s="61">
        <v>10</v>
      </c>
      <c r="E120" s="64" t="s">
        <v>409</v>
      </c>
      <c r="F120" s="76">
        <v>240</v>
      </c>
      <c r="G120" s="250">
        <v>0</v>
      </c>
      <c r="H120" s="389">
        <v>0</v>
      </c>
      <c r="I120" s="389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68"/>
      <c r="G121" s="254">
        <f>G122+G148</f>
        <v>63853.5</v>
      </c>
      <c r="H121" s="254">
        <f>H122+H148</f>
        <v>2524</v>
      </c>
      <c r="I121" s="254">
        <f>I122+I148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50">
        <f>G123</f>
        <v>63853.5</v>
      </c>
      <c r="H122" s="250">
        <f>H123</f>
        <v>2524</v>
      </c>
      <c r="I122" s="250">
        <f>I123</f>
        <v>2622</v>
      </c>
    </row>
    <row r="123" spans="1:9" ht="78.75">
      <c r="A123" s="159" t="s">
        <v>499</v>
      </c>
      <c r="B123" s="81">
        <v>156</v>
      </c>
      <c r="C123" s="72" t="s">
        <v>111</v>
      </c>
      <c r="D123" s="72" t="s">
        <v>54</v>
      </c>
      <c r="E123" s="64">
        <v>3900000000</v>
      </c>
      <c r="F123" s="164"/>
      <c r="G123" s="253">
        <f>G124+G129+G134+G137+G142+G145</f>
        <v>63853.5</v>
      </c>
      <c r="H123" s="253">
        <f>H124+H129+H134+H137+H142+H145</f>
        <v>2524</v>
      </c>
      <c r="I123" s="253">
        <f>I124+I129+I134+I137+I142+I145</f>
        <v>2622</v>
      </c>
    </row>
    <row r="124" spans="1:9" ht="63">
      <c r="A124" s="159" t="s">
        <v>339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50">
        <f>G125+G127</f>
        <v>3536.2</v>
      </c>
      <c r="H124" s="250">
        <f>H125+H127</f>
        <v>2524</v>
      </c>
      <c r="I124" s="250">
        <f>I125+I127</f>
        <v>2622</v>
      </c>
    </row>
    <row r="125" spans="1:9" ht="15.75">
      <c r="A125" s="159" t="s">
        <v>207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50">
        <f>G126</f>
        <v>3536.2</v>
      </c>
      <c r="H125" s="250">
        <f>H126</f>
        <v>2524</v>
      </c>
      <c r="I125" s="250">
        <f>I126</f>
        <v>2622</v>
      </c>
    </row>
    <row r="126" spans="1:9" ht="15.75">
      <c r="A126" s="113" t="s">
        <v>385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392">
        <f>2315+500+471.2+250</f>
        <v>3536.2</v>
      </c>
      <c r="H126" s="380">
        <v>2524</v>
      </c>
      <c r="I126" s="380">
        <v>2622</v>
      </c>
    </row>
    <row r="127" spans="1:9" ht="47.25" hidden="1">
      <c r="A127" s="48" t="s">
        <v>211</v>
      </c>
      <c r="B127" s="81">
        <v>156</v>
      </c>
      <c r="C127" s="61" t="s">
        <v>111</v>
      </c>
      <c r="D127" s="61" t="s">
        <v>54</v>
      </c>
      <c r="E127" s="64" t="s">
        <v>345</v>
      </c>
      <c r="F127" s="76"/>
      <c r="G127" s="393">
        <f>G128</f>
        <v>0</v>
      </c>
      <c r="H127" s="393">
        <f>H128</f>
        <v>0</v>
      </c>
      <c r="I127" s="393">
        <f>I128</f>
        <v>0</v>
      </c>
    </row>
    <row r="128" spans="1:9" ht="15.75" hidden="1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345</v>
      </c>
      <c r="F128" s="76">
        <v>612</v>
      </c>
      <c r="G128" s="393">
        <v>0</v>
      </c>
      <c r="H128" s="394">
        <v>0</v>
      </c>
      <c r="I128" s="394">
        <v>0</v>
      </c>
    </row>
    <row r="129" spans="1:9" ht="32.25" customHeight="1">
      <c r="A129" s="111" t="s">
        <v>298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392">
        <f aca="true" t="shared" si="6" ref="G129:I130">G130</f>
        <v>1082.6</v>
      </c>
      <c r="H129" s="392">
        <f t="shared" si="6"/>
        <v>0</v>
      </c>
      <c r="I129" s="392">
        <f t="shared" si="6"/>
        <v>0</v>
      </c>
    </row>
    <row r="130" spans="1:9" ht="83.25" customHeight="1">
      <c r="A130" s="48" t="s">
        <v>212</v>
      </c>
      <c r="B130" s="81">
        <v>156</v>
      </c>
      <c r="C130" s="63" t="s">
        <v>111</v>
      </c>
      <c r="D130" s="63" t="s">
        <v>54</v>
      </c>
      <c r="E130" s="64" t="s">
        <v>246</v>
      </c>
      <c r="F130" s="76"/>
      <c r="G130" s="392">
        <f t="shared" si="6"/>
        <v>1082.6</v>
      </c>
      <c r="H130" s="392">
        <f t="shared" si="6"/>
        <v>0</v>
      </c>
      <c r="I130" s="392">
        <f t="shared" si="6"/>
        <v>0</v>
      </c>
    </row>
    <row r="131" spans="1:9" ht="48.75" customHeight="1">
      <c r="A131" s="113" t="s">
        <v>383</v>
      </c>
      <c r="B131" s="81">
        <v>156</v>
      </c>
      <c r="C131" s="63" t="s">
        <v>111</v>
      </c>
      <c r="D131" s="63" t="s">
        <v>54</v>
      </c>
      <c r="E131" s="64" t="s">
        <v>246</v>
      </c>
      <c r="F131" s="76">
        <v>240</v>
      </c>
      <c r="G131" s="392">
        <v>1082.6</v>
      </c>
      <c r="H131" s="392">
        <v>0</v>
      </c>
      <c r="I131" s="392">
        <v>0</v>
      </c>
    </row>
    <row r="132" spans="1:9" ht="80.25" customHeight="1" hidden="1">
      <c r="A132" s="48" t="s">
        <v>213</v>
      </c>
      <c r="B132" s="81">
        <v>156</v>
      </c>
      <c r="C132" s="63" t="s">
        <v>111</v>
      </c>
      <c r="D132" s="63" t="s">
        <v>54</v>
      </c>
      <c r="E132" s="64" t="s">
        <v>214</v>
      </c>
      <c r="F132" s="76"/>
      <c r="G132" s="191">
        <v>0</v>
      </c>
      <c r="H132" s="191">
        <v>0</v>
      </c>
      <c r="I132" s="191"/>
    </row>
    <row r="133" spans="1:9" ht="21.75" customHeight="1" hidden="1">
      <c r="A133" s="48" t="s">
        <v>245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91"/>
      <c r="H133" s="191">
        <v>0</v>
      </c>
      <c r="I133" s="191">
        <v>0</v>
      </c>
    </row>
    <row r="134" spans="1:9" ht="29.25" customHeight="1" hidden="1">
      <c r="A134" s="159" t="s">
        <v>305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91">
        <f aca="true" t="shared" si="7" ref="G134:I135">G135</f>
        <v>0</v>
      </c>
      <c r="H134" s="191">
        <f t="shared" si="7"/>
        <v>0</v>
      </c>
      <c r="I134" s="191">
        <f t="shared" si="7"/>
        <v>0</v>
      </c>
    </row>
    <row r="135" spans="1:9" ht="15.75" hidden="1">
      <c r="A135" s="48" t="s">
        <v>207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91">
        <f t="shared" si="7"/>
        <v>0</v>
      </c>
      <c r="H135" s="191">
        <f t="shared" si="7"/>
        <v>0</v>
      </c>
      <c r="I135" s="191">
        <f t="shared" si="7"/>
        <v>0</v>
      </c>
    </row>
    <row r="136" spans="1:9" ht="21.75" customHeight="1" hidden="1">
      <c r="A136" s="48" t="s">
        <v>245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91">
        <v>0</v>
      </c>
      <c r="H136" s="394">
        <v>0</v>
      </c>
      <c r="I136" s="394">
        <v>0</v>
      </c>
    </row>
    <row r="137" spans="1:9" ht="30" customHeight="1">
      <c r="A137" s="111" t="s">
        <v>297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392">
        <f>G138+G140</f>
        <v>58338.7</v>
      </c>
      <c r="H137" s="392">
        <f>H138+H140</f>
        <v>0</v>
      </c>
      <c r="I137" s="392">
        <f>I138+I140</f>
        <v>0</v>
      </c>
    </row>
    <row r="138" spans="1:9" ht="24.75" customHeight="1">
      <c r="A138" s="159" t="s">
        <v>207</v>
      </c>
      <c r="B138" s="81">
        <v>156</v>
      </c>
      <c r="C138" s="61" t="s">
        <v>111</v>
      </c>
      <c r="D138" s="61" t="s">
        <v>54</v>
      </c>
      <c r="E138" s="64">
        <v>3900520300</v>
      </c>
      <c r="F138" s="76"/>
      <c r="G138" s="392">
        <f>G139</f>
        <v>5138.7</v>
      </c>
      <c r="H138" s="392">
        <f>H139</f>
        <v>0</v>
      </c>
      <c r="I138" s="392">
        <f>I139</f>
        <v>0</v>
      </c>
    </row>
    <row r="139" spans="1:9" ht="30" customHeight="1">
      <c r="A139" s="113" t="s">
        <v>383</v>
      </c>
      <c r="B139" s="81">
        <v>156</v>
      </c>
      <c r="C139" s="63" t="s">
        <v>111</v>
      </c>
      <c r="D139" s="63" t="s">
        <v>54</v>
      </c>
      <c r="E139" s="64">
        <v>3900520300</v>
      </c>
      <c r="F139" s="76">
        <v>240</v>
      </c>
      <c r="G139" s="392">
        <f>5500-361.3</f>
        <v>5138.7</v>
      </c>
      <c r="H139" s="392">
        <v>0</v>
      </c>
      <c r="I139" s="392">
        <v>0</v>
      </c>
    </row>
    <row r="140" spans="1:9" ht="45" customHeight="1">
      <c r="A140" s="48" t="s">
        <v>211</v>
      </c>
      <c r="B140" s="81">
        <v>156</v>
      </c>
      <c r="C140" s="63" t="s">
        <v>111</v>
      </c>
      <c r="D140" s="63" t="s">
        <v>54</v>
      </c>
      <c r="E140" s="64" t="s">
        <v>296</v>
      </c>
      <c r="F140" s="76"/>
      <c r="G140" s="250">
        <f>G141</f>
        <v>53200</v>
      </c>
      <c r="H140" s="250">
        <f>H141</f>
        <v>0</v>
      </c>
      <c r="I140" s="250">
        <f>I141</f>
        <v>0</v>
      </c>
    </row>
    <row r="141" spans="1:9" ht="50.25" customHeight="1">
      <c r="A141" s="113" t="s">
        <v>383</v>
      </c>
      <c r="B141" s="81">
        <v>156</v>
      </c>
      <c r="C141" s="63" t="s">
        <v>111</v>
      </c>
      <c r="D141" s="63" t="s">
        <v>54</v>
      </c>
      <c r="E141" s="64" t="s">
        <v>296</v>
      </c>
      <c r="F141" s="76">
        <v>240</v>
      </c>
      <c r="G141" s="250">
        <v>53200</v>
      </c>
      <c r="H141" s="250">
        <v>0</v>
      </c>
      <c r="I141" s="250">
        <v>0</v>
      </c>
    </row>
    <row r="142" spans="1:9" ht="45.75" customHeight="1" hidden="1">
      <c r="A142" s="48" t="s">
        <v>307</v>
      </c>
      <c r="B142" s="81">
        <v>156</v>
      </c>
      <c r="C142" s="61" t="s">
        <v>111</v>
      </c>
      <c r="D142" s="61" t="s">
        <v>54</v>
      </c>
      <c r="E142" s="64">
        <v>3900600000</v>
      </c>
      <c r="F142" s="76"/>
      <c r="G142" s="191">
        <f aca="true" t="shared" si="8" ref="G142:I143">G143</f>
        <v>0</v>
      </c>
      <c r="H142" s="191">
        <f t="shared" si="8"/>
        <v>0</v>
      </c>
      <c r="I142" s="191">
        <f t="shared" si="8"/>
        <v>0</v>
      </c>
    </row>
    <row r="143" spans="1:9" ht="18" customHeight="1" hidden="1">
      <c r="A143" s="159" t="s">
        <v>207</v>
      </c>
      <c r="B143" s="81">
        <v>156</v>
      </c>
      <c r="C143" s="61" t="s">
        <v>111</v>
      </c>
      <c r="D143" s="61" t="s">
        <v>54</v>
      </c>
      <c r="E143" s="64">
        <v>3900620300</v>
      </c>
      <c r="F143" s="76"/>
      <c r="G143" s="191">
        <f t="shared" si="8"/>
        <v>0</v>
      </c>
      <c r="H143" s="191">
        <f t="shared" si="8"/>
        <v>0</v>
      </c>
      <c r="I143" s="191">
        <f t="shared" si="8"/>
        <v>0</v>
      </c>
    </row>
    <row r="144" spans="1:9" ht="45.75" customHeight="1" hidden="1">
      <c r="A144" s="48" t="s">
        <v>34</v>
      </c>
      <c r="B144" s="81">
        <v>156</v>
      </c>
      <c r="C144" s="61" t="s">
        <v>111</v>
      </c>
      <c r="D144" s="61" t="s">
        <v>54</v>
      </c>
      <c r="E144" s="64">
        <v>3900620300</v>
      </c>
      <c r="F144" s="76">
        <v>244</v>
      </c>
      <c r="G144" s="191">
        <v>0</v>
      </c>
      <c r="H144" s="191">
        <v>0</v>
      </c>
      <c r="I144" s="191">
        <v>0</v>
      </c>
    </row>
    <row r="145" spans="1:9" ht="16.5" customHeight="1">
      <c r="A145" s="111" t="s">
        <v>351</v>
      </c>
      <c r="B145" s="81">
        <v>156</v>
      </c>
      <c r="C145" s="63" t="s">
        <v>111</v>
      </c>
      <c r="D145" s="63" t="s">
        <v>54</v>
      </c>
      <c r="E145" s="64">
        <v>3900700000</v>
      </c>
      <c r="F145" s="76"/>
      <c r="G145" s="250">
        <f aca="true" t="shared" si="9" ref="G145:I146">G146</f>
        <v>896</v>
      </c>
      <c r="H145" s="250">
        <f t="shared" si="9"/>
        <v>0</v>
      </c>
      <c r="I145" s="250">
        <f t="shared" si="9"/>
        <v>0</v>
      </c>
    </row>
    <row r="146" spans="1:9" ht="22.5" customHeight="1">
      <c r="A146" s="159" t="s">
        <v>207</v>
      </c>
      <c r="B146" s="81">
        <v>156</v>
      </c>
      <c r="C146" s="63" t="s">
        <v>111</v>
      </c>
      <c r="D146" s="63" t="s">
        <v>54</v>
      </c>
      <c r="E146" s="64">
        <v>3900720300</v>
      </c>
      <c r="F146" s="76"/>
      <c r="G146" s="380">
        <f t="shared" si="9"/>
        <v>896</v>
      </c>
      <c r="H146" s="380">
        <f t="shared" si="9"/>
        <v>0</v>
      </c>
      <c r="I146" s="380">
        <f t="shared" si="9"/>
        <v>0</v>
      </c>
    </row>
    <row r="147" spans="1:9" ht="46.5" customHeight="1">
      <c r="A147" s="113" t="s">
        <v>383</v>
      </c>
      <c r="B147" s="81">
        <v>156</v>
      </c>
      <c r="C147" s="63" t="s">
        <v>111</v>
      </c>
      <c r="D147" s="63" t="s">
        <v>54</v>
      </c>
      <c r="E147" s="64">
        <v>3900720300</v>
      </c>
      <c r="F147" s="76">
        <v>240</v>
      </c>
      <c r="G147" s="250">
        <f>75+228+200+88+55+250</f>
        <v>896</v>
      </c>
      <c r="H147" s="250">
        <v>0</v>
      </c>
      <c r="I147" s="250">
        <v>0</v>
      </c>
    </row>
    <row r="148" spans="1:9" ht="20.25" customHeight="1" hidden="1">
      <c r="A148" s="79" t="s">
        <v>372</v>
      </c>
      <c r="B148" s="81">
        <v>156</v>
      </c>
      <c r="C148" s="63" t="s">
        <v>111</v>
      </c>
      <c r="D148" s="63" t="s">
        <v>371</v>
      </c>
      <c r="E148" s="64"/>
      <c r="F148" s="76"/>
      <c r="G148" s="250">
        <f>G149+G151</f>
        <v>0</v>
      </c>
      <c r="H148" s="250">
        <f>H149+H151</f>
        <v>0</v>
      </c>
      <c r="I148" s="250">
        <f>I149+I151</f>
        <v>0</v>
      </c>
    </row>
    <row r="149" spans="1:9" ht="19.5" customHeight="1" hidden="1">
      <c r="A149" s="113" t="s">
        <v>410</v>
      </c>
      <c r="B149" s="164">
        <v>156</v>
      </c>
      <c r="C149" s="114" t="s">
        <v>111</v>
      </c>
      <c r="D149" s="114" t="s">
        <v>371</v>
      </c>
      <c r="E149" s="76">
        <v>9100071780</v>
      </c>
      <c r="F149" s="76"/>
      <c r="G149" s="394">
        <f>G150</f>
        <v>0</v>
      </c>
      <c r="H149" s="394">
        <f>H150</f>
        <v>0</v>
      </c>
      <c r="I149" s="394">
        <f>I150</f>
        <v>0</v>
      </c>
    </row>
    <row r="150" spans="1:9" ht="49.5" customHeight="1" hidden="1">
      <c r="A150" s="113" t="s">
        <v>383</v>
      </c>
      <c r="B150" s="164">
        <v>156</v>
      </c>
      <c r="C150" s="114" t="s">
        <v>111</v>
      </c>
      <c r="D150" s="114" t="s">
        <v>371</v>
      </c>
      <c r="E150" s="76">
        <v>9100071780</v>
      </c>
      <c r="F150" s="76">
        <v>240</v>
      </c>
      <c r="G150" s="191">
        <v>0</v>
      </c>
      <c r="H150" s="191">
        <v>0</v>
      </c>
      <c r="I150" s="191">
        <v>0</v>
      </c>
    </row>
    <row r="151" spans="1:9" ht="33" customHeight="1" hidden="1">
      <c r="A151" s="48" t="s">
        <v>276</v>
      </c>
      <c r="B151" s="164">
        <v>156</v>
      </c>
      <c r="C151" s="114" t="s">
        <v>111</v>
      </c>
      <c r="D151" s="114" t="s">
        <v>371</v>
      </c>
      <c r="E151" s="64" t="s">
        <v>189</v>
      </c>
      <c r="F151" s="76"/>
      <c r="G151" s="191">
        <f>G152</f>
        <v>0</v>
      </c>
      <c r="H151" s="191">
        <f>H152</f>
        <v>0</v>
      </c>
      <c r="I151" s="191">
        <f>I152</f>
        <v>0</v>
      </c>
    </row>
    <row r="152" spans="1:9" ht="45" customHeight="1" hidden="1">
      <c r="A152" s="219" t="s">
        <v>383</v>
      </c>
      <c r="B152" s="164">
        <v>156</v>
      </c>
      <c r="C152" s="114" t="s">
        <v>111</v>
      </c>
      <c r="D152" s="114" t="s">
        <v>371</v>
      </c>
      <c r="E152" s="64" t="s">
        <v>189</v>
      </c>
      <c r="F152" s="76">
        <v>240</v>
      </c>
      <c r="G152" s="191">
        <f>1000-1000</f>
        <v>0</v>
      </c>
      <c r="H152" s="191">
        <v>0</v>
      </c>
      <c r="I152" s="191">
        <v>0</v>
      </c>
    </row>
    <row r="153" spans="1:9" ht="20.25" customHeight="1">
      <c r="A153" s="79" t="s">
        <v>133</v>
      </c>
      <c r="B153" s="81">
        <v>156</v>
      </c>
      <c r="C153" s="82" t="s">
        <v>55</v>
      </c>
      <c r="D153" s="82" t="s">
        <v>108</v>
      </c>
      <c r="E153" s="79"/>
      <c r="F153" s="170"/>
      <c r="G153" s="254">
        <f>G154+G166+G185+G229</f>
        <v>83630.2</v>
      </c>
      <c r="H153" s="254">
        <f>H154+H166+H185+H229</f>
        <v>30816.4</v>
      </c>
      <c r="I153" s="254">
        <f>I154+I166+I185+I229</f>
        <v>32244.199999999997</v>
      </c>
    </row>
    <row r="154" spans="1:9" ht="18" customHeight="1">
      <c r="A154" s="80" t="s">
        <v>95</v>
      </c>
      <c r="B154" s="81">
        <v>156</v>
      </c>
      <c r="C154" s="72" t="s">
        <v>55</v>
      </c>
      <c r="D154" s="72" t="s">
        <v>107</v>
      </c>
      <c r="E154" s="49"/>
      <c r="F154" s="76"/>
      <c r="G154" s="250">
        <f>G155</f>
        <v>1047.3999999999999</v>
      </c>
      <c r="H154" s="250">
        <f>H155</f>
        <v>995.9</v>
      </c>
      <c r="I154" s="250">
        <f>I155</f>
        <v>995.9</v>
      </c>
    </row>
    <row r="155" spans="1:9" ht="29.25" customHeight="1">
      <c r="A155" s="48" t="s">
        <v>116</v>
      </c>
      <c r="B155" s="81">
        <v>156</v>
      </c>
      <c r="C155" s="61" t="s">
        <v>55</v>
      </c>
      <c r="D155" s="61" t="s">
        <v>107</v>
      </c>
      <c r="E155" s="49">
        <v>9100000000</v>
      </c>
      <c r="F155" s="76"/>
      <c r="G155" s="250">
        <f>G156+G158+G164</f>
        <v>1047.3999999999999</v>
      </c>
      <c r="H155" s="250">
        <f>H156+H158+H164</f>
        <v>995.9</v>
      </c>
      <c r="I155" s="250">
        <f>I156+I158+I164</f>
        <v>995.9</v>
      </c>
    </row>
    <row r="156" spans="1:9" ht="29.25" customHeight="1">
      <c r="A156" s="48" t="s">
        <v>253</v>
      </c>
      <c r="B156" s="81">
        <v>156</v>
      </c>
      <c r="C156" s="61" t="s">
        <v>55</v>
      </c>
      <c r="D156" s="61" t="s">
        <v>107</v>
      </c>
      <c r="E156" s="49">
        <v>9100000190</v>
      </c>
      <c r="F156" s="76"/>
      <c r="G156" s="250">
        <f>G157</f>
        <v>336.9</v>
      </c>
      <c r="H156" s="250">
        <f>H157</f>
        <v>0</v>
      </c>
      <c r="I156" s="250">
        <f>I157</f>
        <v>0</v>
      </c>
    </row>
    <row r="157" spans="1:9" ht="19.5" customHeight="1">
      <c r="A157" s="217" t="s">
        <v>388</v>
      </c>
      <c r="B157" s="81">
        <v>156</v>
      </c>
      <c r="C157" s="61" t="s">
        <v>55</v>
      </c>
      <c r="D157" s="61" t="s">
        <v>107</v>
      </c>
      <c r="E157" s="49">
        <v>9100000190</v>
      </c>
      <c r="F157" s="76">
        <v>410</v>
      </c>
      <c r="G157" s="250">
        <f>1000-663.1</f>
        <v>336.9</v>
      </c>
      <c r="H157" s="250">
        <v>0</v>
      </c>
      <c r="I157" s="250">
        <v>0</v>
      </c>
    </row>
    <row r="158" spans="1:9" ht="31.5">
      <c r="A158" s="48" t="s">
        <v>135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/>
      <c r="G158" s="250">
        <f>SUM(G159:G161)</f>
        <v>686.6999999999999</v>
      </c>
      <c r="H158" s="250">
        <f>SUM(H159:H161)</f>
        <v>995.4</v>
      </c>
      <c r="I158" s="250">
        <f>SUM(I159:I161)</f>
        <v>995.4</v>
      </c>
    </row>
    <row r="159" spans="1:9" ht="48" customHeight="1" hidden="1">
      <c r="A159" s="48" t="s">
        <v>34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243</v>
      </c>
      <c r="G159" s="250">
        <f>950-900-50</f>
        <v>0</v>
      </c>
      <c r="H159" s="250">
        <v>0</v>
      </c>
      <c r="I159" s="250">
        <v>0</v>
      </c>
    </row>
    <row r="160" spans="1:9" ht="47.25" customHeight="1">
      <c r="A160" s="113" t="s">
        <v>383</v>
      </c>
      <c r="B160" s="81">
        <v>156</v>
      </c>
      <c r="C160" s="61" t="s">
        <v>55</v>
      </c>
      <c r="D160" s="61" t="s">
        <v>107</v>
      </c>
      <c r="E160" s="49">
        <v>9100021050</v>
      </c>
      <c r="F160" s="76">
        <v>240</v>
      </c>
      <c r="G160" s="250">
        <f>700-104.6+105-180.6-85</f>
        <v>434.79999999999995</v>
      </c>
      <c r="H160" s="250">
        <f>1000-104.6</f>
        <v>895.4</v>
      </c>
      <c r="I160" s="250">
        <f>1000-104.6</f>
        <v>895.4</v>
      </c>
    </row>
    <row r="161" spans="1:9" ht="18" customHeight="1">
      <c r="A161" s="218" t="s">
        <v>385</v>
      </c>
      <c r="B161" s="81">
        <v>156</v>
      </c>
      <c r="C161" s="61" t="s">
        <v>55</v>
      </c>
      <c r="D161" s="61" t="s">
        <v>107</v>
      </c>
      <c r="E161" s="49">
        <v>9100021050</v>
      </c>
      <c r="F161" s="76">
        <v>610</v>
      </c>
      <c r="G161" s="250">
        <f>100+1.9+150</f>
        <v>251.9</v>
      </c>
      <c r="H161" s="250">
        <v>100</v>
      </c>
      <c r="I161" s="250">
        <v>100</v>
      </c>
    </row>
    <row r="162" spans="1:9" ht="15.75" hidden="1">
      <c r="A162" s="48" t="s">
        <v>228</v>
      </c>
      <c r="B162" s="81">
        <v>156</v>
      </c>
      <c r="C162" s="61" t="s">
        <v>55</v>
      </c>
      <c r="D162" s="61" t="s">
        <v>107</v>
      </c>
      <c r="E162" s="49">
        <v>9100021060</v>
      </c>
      <c r="F162" s="76"/>
      <c r="G162" s="191">
        <f>G163</f>
        <v>0</v>
      </c>
      <c r="H162" s="191">
        <f>H163</f>
        <v>0</v>
      </c>
      <c r="I162" s="191">
        <f>I163</f>
        <v>0</v>
      </c>
    </row>
    <row r="163" spans="1:9" ht="47.25" hidden="1">
      <c r="A163" s="48" t="s">
        <v>34</v>
      </c>
      <c r="B163" s="81">
        <v>156</v>
      </c>
      <c r="C163" s="61" t="s">
        <v>55</v>
      </c>
      <c r="D163" s="61" t="s">
        <v>107</v>
      </c>
      <c r="E163" s="49">
        <v>9100021060</v>
      </c>
      <c r="F163" s="76">
        <v>243</v>
      </c>
      <c r="G163" s="191"/>
      <c r="H163" s="191">
        <v>0</v>
      </c>
      <c r="I163" s="191">
        <v>0</v>
      </c>
    </row>
    <row r="164" spans="1:9" ht="15.75">
      <c r="A164" s="48" t="s">
        <v>146</v>
      </c>
      <c r="B164" s="81">
        <v>156</v>
      </c>
      <c r="C164" s="61" t="s">
        <v>55</v>
      </c>
      <c r="D164" s="61" t="s">
        <v>107</v>
      </c>
      <c r="E164" s="49">
        <v>9100023020</v>
      </c>
      <c r="F164" s="76"/>
      <c r="G164" s="250">
        <f>G165</f>
        <v>23.8</v>
      </c>
      <c r="H164" s="250">
        <f>H165</f>
        <v>0.5</v>
      </c>
      <c r="I164" s="250">
        <f>I165</f>
        <v>0.5</v>
      </c>
    </row>
    <row r="165" spans="1:9" ht="48.75" customHeight="1">
      <c r="A165" s="113" t="s">
        <v>383</v>
      </c>
      <c r="B165" s="81">
        <v>156</v>
      </c>
      <c r="C165" s="61" t="s">
        <v>55</v>
      </c>
      <c r="D165" s="61" t="s">
        <v>107</v>
      </c>
      <c r="E165" s="49">
        <v>9100023020</v>
      </c>
      <c r="F165" s="76">
        <v>240</v>
      </c>
      <c r="G165" s="250">
        <f>0.5+13.3+10</f>
        <v>23.8</v>
      </c>
      <c r="H165" s="250">
        <v>0.5</v>
      </c>
      <c r="I165" s="250">
        <v>0.5</v>
      </c>
    </row>
    <row r="166" spans="1:9" ht="18" customHeight="1">
      <c r="A166" s="80" t="s">
        <v>96</v>
      </c>
      <c r="B166" s="81">
        <v>156</v>
      </c>
      <c r="C166" s="72" t="s">
        <v>55</v>
      </c>
      <c r="D166" s="72" t="s">
        <v>109</v>
      </c>
      <c r="E166" s="81"/>
      <c r="F166" s="164"/>
      <c r="G166" s="253">
        <f>G167+G178+G180+G183</f>
        <v>42752.5</v>
      </c>
      <c r="H166" s="253">
        <f>H167+H178+H180+H183</f>
        <v>9000</v>
      </c>
      <c r="I166" s="253">
        <f>I167+I178+I180+I183</f>
        <v>9000</v>
      </c>
    </row>
    <row r="167" spans="1:9" ht="95.25" customHeight="1">
      <c r="A167" s="70" t="s">
        <v>464</v>
      </c>
      <c r="B167" s="81">
        <v>156</v>
      </c>
      <c r="C167" s="61" t="s">
        <v>55</v>
      </c>
      <c r="D167" s="61" t="s">
        <v>109</v>
      </c>
      <c r="E167" s="64">
        <v>4100000000</v>
      </c>
      <c r="F167" s="76"/>
      <c r="G167" s="250">
        <f>G168+G171+G174</f>
        <v>40142.5</v>
      </c>
      <c r="H167" s="250">
        <f>H168+H171+H174</f>
        <v>0</v>
      </c>
      <c r="I167" s="250">
        <f>I168+I171+I174</f>
        <v>0</v>
      </c>
    </row>
    <row r="168" spans="1:9" ht="78.75" customHeight="1">
      <c r="A168" s="159" t="s">
        <v>292</v>
      </c>
      <c r="B168" s="81">
        <v>156</v>
      </c>
      <c r="C168" s="61" t="s">
        <v>55</v>
      </c>
      <c r="D168" s="61" t="s">
        <v>109</v>
      </c>
      <c r="E168" s="64">
        <v>4100400000</v>
      </c>
      <c r="F168" s="76"/>
      <c r="G168" s="250">
        <f aca="true" t="shared" si="10" ref="G168:I169">G169</f>
        <v>1300</v>
      </c>
      <c r="H168" s="250">
        <f t="shared" si="10"/>
        <v>0</v>
      </c>
      <c r="I168" s="250">
        <f t="shared" si="10"/>
        <v>0</v>
      </c>
    </row>
    <row r="169" spans="1:9" ht="19.5" customHeight="1">
      <c r="A169" s="48" t="s">
        <v>136</v>
      </c>
      <c r="B169" s="81">
        <v>156</v>
      </c>
      <c r="C169" s="61" t="s">
        <v>55</v>
      </c>
      <c r="D169" s="61" t="s">
        <v>109</v>
      </c>
      <c r="E169" s="64">
        <v>4100423090</v>
      </c>
      <c r="F169" s="76"/>
      <c r="G169" s="250">
        <f t="shared" si="10"/>
        <v>1300</v>
      </c>
      <c r="H169" s="250">
        <f t="shared" si="10"/>
        <v>0</v>
      </c>
      <c r="I169" s="250">
        <f t="shared" si="10"/>
        <v>0</v>
      </c>
    </row>
    <row r="170" spans="1:9" ht="65.25" customHeight="1">
      <c r="A170" s="217" t="s">
        <v>386</v>
      </c>
      <c r="B170" s="81">
        <v>156</v>
      </c>
      <c r="C170" s="61" t="s">
        <v>55</v>
      </c>
      <c r="D170" s="61" t="s">
        <v>109</v>
      </c>
      <c r="E170" s="64">
        <v>4100423090</v>
      </c>
      <c r="F170" s="64">
        <v>810</v>
      </c>
      <c r="G170" s="250">
        <f>2400-100+100-1400+300</f>
        <v>1300</v>
      </c>
      <c r="H170" s="250">
        <v>0</v>
      </c>
      <c r="I170" s="250">
        <v>0</v>
      </c>
    </row>
    <row r="171" spans="1:9" ht="28.5" customHeight="1">
      <c r="A171" s="159" t="s">
        <v>419</v>
      </c>
      <c r="B171" s="81">
        <v>156</v>
      </c>
      <c r="C171" s="61" t="s">
        <v>55</v>
      </c>
      <c r="D171" s="61" t="s">
        <v>109</v>
      </c>
      <c r="E171" s="64">
        <v>4100600000</v>
      </c>
      <c r="F171" s="64"/>
      <c r="G171" s="250">
        <f aca="true" t="shared" si="11" ref="G171:I172">G172</f>
        <v>6312.6</v>
      </c>
      <c r="H171" s="250">
        <f t="shared" si="11"/>
        <v>0</v>
      </c>
      <c r="I171" s="250">
        <f t="shared" si="11"/>
        <v>0</v>
      </c>
    </row>
    <row r="172" spans="1:9" ht="21" customHeight="1">
      <c r="A172" s="48" t="s">
        <v>136</v>
      </c>
      <c r="B172" s="81">
        <v>156</v>
      </c>
      <c r="C172" s="61" t="s">
        <v>55</v>
      </c>
      <c r="D172" s="61" t="s">
        <v>109</v>
      </c>
      <c r="E172" s="174">
        <v>4100623090</v>
      </c>
      <c r="F172" s="64"/>
      <c r="G172" s="250">
        <f t="shared" si="11"/>
        <v>6312.6</v>
      </c>
      <c r="H172" s="250">
        <f t="shared" si="11"/>
        <v>0</v>
      </c>
      <c r="I172" s="250">
        <f t="shared" si="11"/>
        <v>0</v>
      </c>
    </row>
    <row r="173" spans="1:9" ht="22.5" customHeight="1">
      <c r="A173" s="217" t="s">
        <v>388</v>
      </c>
      <c r="B173" s="81">
        <v>156</v>
      </c>
      <c r="C173" s="61" t="s">
        <v>55</v>
      </c>
      <c r="D173" s="61" t="s">
        <v>109</v>
      </c>
      <c r="E173" s="174">
        <v>4100623090</v>
      </c>
      <c r="F173" s="174">
        <v>410</v>
      </c>
      <c r="G173" s="246">
        <f>7063.1-750.5</f>
        <v>6312.6</v>
      </c>
      <c r="H173" s="391">
        <v>0</v>
      </c>
      <c r="I173" s="391">
        <v>0</v>
      </c>
    </row>
    <row r="174" spans="1:9" ht="32.25" customHeight="1">
      <c r="A174" s="70" t="s">
        <v>353</v>
      </c>
      <c r="B174" s="81">
        <v>156</v>
      </c>
      <c r="C174" s="61" t="s">
        <v>55</v>
      </c>
      <c r="D174" s="61" t="s">
        <v>109</v>
      </c>
      <c r="E174" s="64" t="s">
        <v>373</v>
      </c>
      <c r="F174" s="76"/>
      <c r="G174" s="250">
        <f>G175</f>
        <v>32529.9</v>
      </c>
      <c r="H174" s="250">
        <f>H175</f>
        <v>0</v>
      </c>
      <c r="I174" s="250">
        <f>I175</f>
        <v>0</v>
      </c>
    </row>
    <row r="175" spans="1:9" ht="33.75" customHeight="1">
      <c r="A175" s="70" t="s">
        <v>354</v>
      </c>
      <c r="B175" s="81">
        <v>156</v>
      </c>
      <c r="C175" s="61" t="s">
        <v>55</v>
      </c>
      <c r="D175" s="61" t="s">
        <v>109</v>
      </c>
      <c r="E175" s="64" t="s">
        <v>374</v>
      </c>
      <c r="F175" s="76"/>
      <c r="G175" s="250">
        <f>G176+G177</f>
        <v>32529.9</v>
      </c>
      <c r="H175" s="250">
        <f>H176+H177</f>
        <v>0</v>
      </c>
      <c r="I175" s="250">
        <f>I176+I177</f>
        <v>0</v>
      </c>
    </row>
    <row r="176" spans="1:9" ht="45.75" customHeight="1" hidden="1">
      <c r="A176" s="217" t="s">
        <v>383</v>
      </c>
      <c r="B176" s="81">
        <v>156</v>
      </c>
      <c r="C176" s="61" t="s">
        <v>55</v>
      </c>
      <c r="D176" s="61" t="s">
        <v>109</v>
      </c>
      <c r="E176" s="64" t="s">
        <v>374</v>
      </c>
      <c r="F176" s="76">
        <v>240</v>
      </c>
      <c r="G176" s="250">
        <v>0</v>
      </c>
      <c r="H176" s="250">
        <v>0</v>
      </c>
      <c r="I176" s="250">
        <v>0</v>
      </c>
    </row>
    <row r="177" spans="1:9" ht="18.75" customHeight="1">
      <c r="A177" s="217" t="s">
        <v>388</v>
      </c>
      <c r="B177" s="81">
        <v>156</v>
      </c>
      <c r="C177" s="61" t="s">
        <v>55</v>
      </c>
      <c r="D177" s="61" t="s">
        <v>109</v>
      </c>
      <c r="E177" s="64" t="s">
        <v>374</v>
      </c>
      <c r="F177" s="76">
        <v>410</v>
      </c>
      <c r="G177" s="250">
        <f>15808.6-12080.7+15963.9+12838.1</f>
        <v>32529.9</v>
      </c>
      <c r="H177" s="250">
        <v>0</v>
      </c>
      <c r="I177" s="250">
        <v>0</v>
      </c>
    </row>
    <row r="178" spans="1:9" ht="33" customHeight="1">
      <c r="A178" s="48" t="s">
        <v>276</v>
      </c>
      <c r="B178" s="164">
        <v>156</v>
      </c>
      <c r="C178" s="114" t="s">
        <v>55</v>
      </c>
      <c r="D178" s="114" t="s">
        <v>109</v>
      </c>
      <c r="E178" s="64">
        <v>9100022270</v>
      </c>
      <c r="F178" s="76"/>
      <c r="G178" s="250">
        <f>G179</f>
        <v>35</v>
      </c>
      <c r="H178" s="250">
        <f>H179</f>
        <v>0</v>
      </c>
      <c r="I178" s="250">
        <f>I179</f>
        <v>0</v>
      </c>
    </row>
    <row r="179" spans="1:9" ht="49.5" customHeight="1">
      <c r="A179" s="217" t="s">
        <v>383</v>
      </c>
      <c r="B179" s="81">
        <v>156</v>
      </c>
      <c r="C179" s="61" t="s">
        <v>55</v>
      </c>
      <c r="D179" s="61" t="s">
        <v>109</v>
      </c>
      <c r="E179" s="64">
        <v>9100022270</v>
      </c>
      <c r="F179" s="76">
        <v>240</v>
      </c>
      <c r="G179" s="250">
        <v>35</v>
      </c>
      <c r="H179" s="250">
        <v>0</v>
      </c>
      <c r="I179" s="250">
        <v>0</v>
      </c>
    </row>
    <row r="180" spans="1:9" ht="18" customHeight="1">
      <c r="A180" s="48" t="s">
        <v>136</v>
      </c>
      <c r="B180" s="81">
        <v>156</v>
      </c>
      <c r="C180" s="61" t="s">
        <v>55</v>
      </c>
      <c r="D180" s="61" t="s">
        <v>109</v>
      </c>
      <c r="E180" s="49">
        <v>9100023090</v>
      </c>
      <c r="F180" s="76"/>
      <c r="G180" s="250">
        <f>G181+G182</f>
        <v>1725</v>
      </c>
      <c r="H180" s="250">
        <f>H181+H182</f>
        <v>9000</v>
      </c>
      <c r="I180" s="250">
        <f>I181+I182</f>
        <v>9000</v>
      </c>
    </row>
    <row r="181" spans="1:9" ht="49.5" customHeight="1">
      <c r="A181" s="217" t="s">
        <v>383</v>
      </c>
      <c r="B181" s="81">
        <v>156</v>
      </c>
      <c r="C181" s="61" t="s">
        <v>55</v>
      </c>
      <c r="D181" s="61" t="s">
        <v>109</v>
      </c>
      <c r="E181" s="64">
        <v>9100023090</v>
      </c>
      <c r="F181" s="76">
        <v>240</v>
      </c>
      <c r="G181" s="250">
        <f>1950-245-50</f>
        <v>1655</v>
      </c>
      <c r="H181" s="250">
        <f>5000</f>
        <v>5000</v>
      </c>
      <c r="I181" s="250">
        <v>5000</v>
      </c>
    </row>
    <row r="182" spans="1:9" ht="65.25" customHeight="1">
      <c r="A182" s="217" t="s">
        <v>386</v>
      </c>
      <c r="B182" s="81">
        <v>156</v>
      </c>
      <c r="C182" s="61" t="s">
        <v>55</v>
      </c>
      <c r="D182" s="61" t="s">
        <v>109</v>
      </c>
      <c r="E182" s="64">
        <v>9100023090</v>
      </c>
      <c r="F182" s="76">
        <v>810</v>
      </c>
      <c r="G182" s="250">
        <v>70</v>
      </c>
      <c r="H182" s="250">
        <v>4000</v>
      </c>
      <c r="I182" s="250">
        <v>4000</v>
      </c>
    </row>
    <row r="183" spans="1:9" ht="33" customHeight="1">
      <c r="A183" s="48" t="s">
        <v>276</v>
      </c>
      <c r="B183" s="81">
        <v>156</v>
      </c>
      <c r="C183" s="61" t="s">
        <v>55</v>
      </c>
      <c r="D183" s="61" t="s">
        <v>109</v>
      </c>
      <c r="E183" s="64" t="s">
        <v>189</v>
      </c>
      <c r="F183" s="76"/>
      <c r="G183" s="250">
        <f>G184</f>
        <v>850</v>
      </c>
      <c r="H183" s="250">
        <f>H184</f>
        <v>0</v>
      </c>
      <c r="I183" s="250">
        <f>I184</f>
        <v>0</v>
      </c>
    </row>
    <row r="184" spans="1:9" ht="48" customHeight="1">
      <c r="A184" s="219" t="s">
        <v>383</v>
      </c>
      <c r="B184" s="81">
        <v>156</v>
      </c>
      <c r="C184" s="61" t="s">
        <v>55</v>
      </c>
      <c r="D184" s="61" t="s">
        <v>109</v>
      </c>
      <c r="E184" s="64" t="s">
        <v>189</v>
      </c>
      <c r="F184" s="76">
        <v>240</v>
      </c>
      <c r="G184" s="250">
        <f>255+595</f>
        <v>850</v>
      </c>
      <c r="H184" s="250">
        <v>0</v>
      </c>
      <c r="I184" s="250">
        <v>0</v>
      </c>
    </row>
    <row r="185" spans="1:9" ht="18.75" customHeight="1">
      <c r="A185" s="80" t="s">
        <v>97</v>
      </c>
      <c r="B185" s="81">
        <v>156</v>
      </c>
      <c r="C185" s="61" t="s">
        <v>55</v>
      </c>
      <c r="D185" s="61" t="s">
        <v>110</v>
      </c>
      <c r="E185" s="49"/>
      <c r="F185" s="76"/>
      <c r="G185" s="253">
        <f>G186+G210+G212+G216+G218+G221+G223+G225+G227</f>
        <v>32188.999999999996</v>
      </c>
      <c r="H185" s="253">
        <f>H186+H210+H212+H216+H218+H221+H223+H225+H227</f>
        <v>13790.5</v>
      </c>
      <c r="I185" s="253">
        <f>I186+I210+I212+I216+I218+I221+I223+I225+I227</f>
        <v>15218.3</v>
      </c>
    </row>
    <row r="186" spans="1:9" ht="62.25" customHeight="1">
      <c r="A186" s="111" t="s">
        <v>465</v>
      </c>
      <c r="B186" s="81">
        <v>156</v>
      </c>
      <c r="C186" s="61" t="s">
        <v>55</v>
      </c>
      <c r="D186" s="61" t="s">
        <v>110</v>
      </c>
      <c r="E186" s="64">
        <v>2500000000</v>
      </c>
      <c r="F186" s="76"/>
      <c r="G186" s="250">
        <f>G187+G196+G201+G204+G207</f>
        <v>16249.499999999998</v>
      </c>
      <c r="H186" s="250">
        <f>H187+H196+H201+H204+H207</f>
        <v>6755.299999999999</v>
      </c>
      <c r="I186" s="250">
        <f>I187+I196+I201+I204+I207</f>
        <v>7183.1</v>
      </c>
    </row>
    <row r="187" spans="1:9" ht="48" customHeight="1">
      <c r="A187" s="181" t="s">
        <v>355</v>
      </c>
      <c r="B187" s="178">
        <v>156</v>
      </c>
      <c r="C187" s="61" t="s">
        <v>55</v>
      </c>
      <c r="D187" s="61" t="s">
        <v>110</v>
      </c>
      <c r="E187" s="64" t="s">
        <v>282</v>
      </c>
      <c r="F187" s="76"/>
      <c r="G187" s="250">
        <f>G188+G190+G192+G194</f>
        <v>6004.299999999999</v>
      </c>
      <c r="H187" s="250">
        <f>H188+H190+H192+H194</f>
        <v>6655.299999999999</v>
      </c>
      <c r="I187" s="250">
        <f>I188+I190+I192+I194</f>
        <v>7083.1</v>
      </c>
    </row>
    <row r="188" spans="1:9" ht="66" customHeight="1" hidden="1">
      <c r="A188" s="206" t="s">
        <v>356</v>
      </c>
      <c r="B188" s="81">
        <v>156</v>
      </c>
      <c r="C188" s="61" t="s">
        <v>55</v>
      </c>
      <c r="D188" s="61" t="s">
        <v>110</v>
      </c>
      <c r="E188" s="64" t="s">
        <v>352</v>
      </c>
      <c r="F188" s="76"/>
      <c r="G188" s="191">
        <f>G189</f>
        <v>0</v>
      </c>
      <c r="H188" s="191">
        <f>H189</f>
        <v>0</v>
      </c>
      <c r="I188" s="191">
        <f>I189</f>
        <v>0</v>
      </c>
    </row>
    <row r="189" spans="1:9" ht="45" customHeight="1" hidden="1">
      <c r="A189" s="113" t="s">
        <v>383</v>
      </c>
      <c r="B189" s="81">
        <v>156</v>
      </c>
      <c r="C189" s="61" t="s">
        <v>55</v>
      </c>
      <c r="D189" s="61" t="s">
        <v>110</v>
      </c>
      <c r="E189" s="64" t="s">
        <v>352</v>
      </c>
      <c r="F189" s="76">
        <v>240</v>
      </c>
      <c r="G189" s="191">
        <v>0</v>
      </c>
      <c r="H189" s="191">
        <v>0</v>
      </c>
      <c r="I189" s="191">
        <v>0</v>
      </c>
    </row>
    <row r="190" spans="1:9" ht="36" customHeight="1">
      <c r="A190" s="180" t="s">
        <v>208</v>
      </c>
      <c r="B190" s="81">
        <v>156</v>
      </c>
      <c r="C190" s="61" t="s">
        <v>55</v>
      </c>
      <c r="D190" s="61" t="s">
        <v>110</v>
      </c>
      <c r="E190" s="64" t="s">
        <v>283</v>
      </c>
      <c r="F190" s="76"/>
      <c r="G190" s="250">
        <f>G191</f>
        <v>4893.2</v>
      </c>
      <c r="H190" s="250">
        <f>H191</f>
        <v>5544.2</v>
      </c>
      <c r="I190" s="250">
        <f>I191</f>
        <v>5972</v>
      </c>
    </row>
    <row r="191" spans="1:9" ht="47.25" customHeight="1">
      <c r="A191" s="113" t="s">
        <v>383</v>
      </c>
      <c r="B191" s="81">
        <v>156</v>
      </c>
      <c r="C191" s="61" t="s">
        <v>55</v>
      </c>
      <c r="D191" s="61" t="s">
        <v>110</v>
      </c>
      <c r="E191" s="64" t="s">
        <v>283</v>
      </c>
      <c r="F191" s="76">
        <v>240</v>
      </c>
      <c r="G191" s="250">
        <f>5544.2-651</f>
        <v>4893.2</v>
      </c>
      <c r="H191" s="250">
        <v>5544.2</v>
      </c>
      <c r="I191" s="250">
        <v>5972</v>
      </c>
    </row>
    <row r="192" spans="1:9" ht="30" customHeight="1">
      <c r="A192" s="113" t="s">
        <v>413</v>
      </c>
      <c r="B192" s="81">
        <v>156</v>
      </c>
      <c r="C192" s="61" t="s">
        <v>55</v>
      </c>
      <c r="D192" s="61" t="s">
        <v>110</v>
      </c>
      <c r="E192" s="64" t="s">
        <v>411</v>
      </c>
      <c r="F192" s="76"/>
      <c r="G192" s="250">
        <f>G193</f>
        <v>1111.1</v>
      </c>
      <c r="H192" s="250">
        <f>H193</f>
        <v>1111.1</v>
      </c>
      <c r="I192" s="250">
        <f>I193</f>
        <v>1111.1</v>
      </c>
    </row>
    <row r="193" spans="1:9" ht="47.25" customHeight="1">
      <c r="A193" s="113" t="s">
        <v>383</v>
      </c>
      <c r="B193" s="81">
        <v>156</v>
      </c>
      <c r="C193" s="61" t="s">
        <v>55</v>
      </c>
      <c r="D193" s="61" t="s">
        <v>110</v>
      </c>
      <c r="E193" s="64" t="s">
        <v>411</v>
      </c>
      <c r="F193" s="76">
        <v>240</v>
      </c>
      <c r="G193" s="250">
        <v>1111.1</v>
      </c>
      <c r="H193" s="250">
        <v>1111.1</v>
      </c>
      <c r="I193" s="250">
        <v>1111.1</v>
      </c>
    </row>
    <row r="194" spans="1:9" ht="46.5" customHeight="1" hidden="1">
      <c r="A194" s="113" t="s">
        <v>414</v>
      </c>
      <c r="B194" s="81">
        <v>156</v>
      </c>
      <c r="C194" s="61" t="s">
        <v>55</v>
      </c>
      <c r="D194" s="61" t="s">
        <v>110</v>
      </c>
      <c r="E194" s="64" t="s">
        <v>412</v>
      </c>
      <c r="F194" s="76"/>
      <c r="G194" s="191">
        <f>G195</f>
        <v>0</v>
      </c>
      <c r="H194" s="191">
        <f>H195</f>
        <v>0</v>
      </c>
      <c r="I194" s="191">
        <f>I195</f>
        <v>0</v>
      </c>
    </row>
    <row r="195" spans="1:9" ht="47.25" customHeight="1" hidden="1">
      <c r="A195" s="113" t="s">
        <v>383</v>
      </c>
      <c r="B195" s="81">
        <v>156</v>
      </c>
      <c r="C195" s="61" t="s">
        <v>55</v>
      </c>
      <c r="D195" s="61" t="s">
        <v>110</v>
      </c>
      <c r="E195" s="64" t="s">
        <v>412</v>
      </c>
      <c r="F195" s="76">
        <v>240</v>
      </c>
      <c r="G195" s="191">
        <v>0</v>
      </c>
      <c r="H195" s="191">
        <v>0</v>
      </c>
      <c r="I195" s="191">
        <v>0</v>
      </c>
    </row>
    <row r="196" spans="1:9" ht="36.75" customHeight="1">
      <c r="A196" s="48" t="s">
        <v>441</v>
      </c>
      <c r="B196" s="81">
        <v>156</v>
      </c>
      <c r="C196" s="61" t="s">
        <v>55</v>
      </c>
      <c r="D196" s="61" t="s">
        <v>110</v>
      </c>
      <c r="E196" s="64">
        <v>2500400000</v>
      </c>
      <c r="F196" s="76"/>
      <c r="G196" s="250">
        <f>G197+G199</f>
        <v>175</v>
      </c>
      <c r="H196" s="250">
        <f>H197+H199</f>
        <v>100</v>
      </c>
      <c r="I196" s="250">
        <f>I197+I199</f>
        <v>100</v>
      </c>
    </row>
    <row r="197" spans="1:9" ht="36.75" customHeight="1">
      <c r="A197" s="48" t="s">
        <v>253</v>
      </c>
      <c r="B197" s="81">
        <v>156</v>
      </c>
      <c r="C197" s="61" t="s">
        <v>55</v>
      </c>
      <c r="D197" s="61" t="s">
        <v>110</v>
      </c>
      <c r="E197" s="64">
        <v>2500400190</v>
      </c>
      <c r="F197" s="76"/>
      <c r="G197" s="250">
        <f>G198</f>
        <v>175</v>
      </c>
      <c r="H197" s="250">
        <f>H198</f>
        <v>100</v>
      </c>
      <c r="I197" s="250">
        <f>I198</f>
        <v>100</v>
      </c>
    </row>
    <row r="198" spans="1:9" ht="46.5" customHeight="1">
      <c r="A198" s="113" t="s">
        <v>383</v>
      </c>
      <c r="B198" s="81">
        <v>156</v>
      </c>
      <c r="C198" s="61" t="s">
        <v>55</v>
      </c>
      <c r="D198" s="61" t="s">
        <v>110</v>
      </c>
      <c r="E198" s="64">
        <v>2500400190</v>
      </c>
      <c r="F198" s="76">
        <v>240</v>
      </c>
      <c r="G198" s="250">
        <f>100+75</f>
        <v>175</v>
      </c>
      <c r="H198" s="250">
        <v>100</v>
      </c>
      <c r="I198" s="250">
        <v>100</v>
      </c>
    </row>
    <row r="199" spans="1:9" ht="28.5" customHeight="1" hidden="1">
      <c r="A199" s="226" t="s">
        <v>440</v>
      </c>
      <c r="B199" s="81">
        <v>156</v>
      </c>
      <c r="C199" s="61" t="s">
        <v>55</v>
      </c>
      <c r="D199" s="61" t="s">
        <v>110</v>
      </c>
      <c r="E199" s="64">
        <v>2500425551</v>
      </c>
      <c r="F199" s="76"/>
      <c r="G199" s="250">
        <f>G200</f>
        <v>0</v>
      </c>
      <c r="H199" s="250">
        <f>H200</f>
        <v>0</v>
      </c>
      <c r="I199" s="250">
        <f>I200</f>
        <v>0</v>
      </c>
    </row>
    <row r="200" spans="1:9" ht="28.5" customHeight="1" hidden="1">
      <c r="A200" s="113" t="s">
        <v>383</v>
      </c>
      <c r="B200" s="81">
        <v>156</v>
      </c>
      <c r="C200" s="61" t="s">
        <v>55</v>
      </c>
      <c r="D200" s="61" t="s">
        <v>110</v>
      </c>
      <c r="E200" s="64">
        <v>2500425551</v>
      </c>
      <c r="F200" s="76">
        <v>240</v>
      </c>
      <c r="G200" s="250">
        <f>649.8-649.8</f>
        <v>0</v>
      </c>
      <c r="H200" s="250">
        <v>0</v>
      </c>
      <c r="I200" s="250">
        <v>0</v>
      </c>
    </row>
    <row r="201" spans="1:9" ht="28.5" customHeight="1">
      <c r="A201" s="111" t="s">
        <v>433</v>
      </c>
      <c r="B201" s="81">
        <v>156</v>
      </c>
      <c r="C201" s="72" t="s">
        <v>55</v>
      </c>
      <c r="D201" s="72" t="s">
        <v>110</v>
      </c>
      <c r="E201" s="64">
        <v>2500700000</v>
      </c>
      <c r="F201" s="76"/>
      <c r="G201" s="250">
        <f aca="true" t="shared" si="12" ref="G201:I202">G202</f>
        <v>1430.9</v>
      </c>
      <c r="H201" s="250">
        <f t="shared" si="12"/>
        <v>0</v>
      </c>
      <c r="I201" s="250">
        <f t="shared" si="12"/>
        <v>0</v>
      </c>
    </row>
    <row r="202" spans="1:9" ht="18.75" customHeight="1">
      <c r="A202" s="48" t="s">
        <v>264</v>
      </c>
      <c r="B202" s="81">
        <v>156</v>
      </c>
      <c r="C202" s="72" t="s">
        <v>55</v>
      </c>
      <c r="D202" s="72" t="s">
        <v>110</v>
      </c>
      <c r="E202" s="64">
        <v>2500723050</v>
      </c>
      <c r="F202" s="76"/>
      <c r="G202" s="250">
        <f>G203</f>
        <v>1430.9</v>
      </c>
      <c r="H202" s="250">
        <f t="shared" si="12"/>
        <v>0</v>
      </c>
      <c r="I202" s="250">
        <f t="shared" si="12"/>
        <v>0</v>
      </c>
    </row>
    <row r="203" spans="1:9" ht="45.75" customHeight="1">
      <c r="A203" s="113" t="s">
        <v>383</v>
      </c>
      <c r="B203" s="81">
        <v>156</v>
      </c>
      <c r="C203" s="61" t="s">
        <v>55</v>
      </c>
      <c r="D203" s="61" t="s">
        <v>110</v>
      </c>
      <c r="E203" s="64">
        <v>2500723050</v>
      </c>
      <c r="F203" s="76">
        <v>240</v>
      </c>
      <c r="G203" s="250">
        <v>1430.9</v>
      </c>
      <c r="H203" s="250">
        <v>0</v>
      </c>
      <c r="I203" s="250">
        <v>0</v>
      </c>
    </row>
    <row r="204" spans="1:9" ht="48.75" customHeight="1">
      <c r="A204" s="113" t="s">
        <v>482</v>
      </c>
      <c r="B204" s="81">
        <v>156</v>
      </c>
      <c r="C204" s="61" t="s">
        <v>55</v>
      </c>
      <c r="D204" s="61" t="s">
        <v>110</v>
      </c>
      <c r="E204" s="64">
        <v>2500900000</v>
      </c>
      <c r="F204" s="76"/>
      <c r="G204" s="250">
        <f aca="true" t="shared" si="13" ref="G204:I205">G205</f>
        <v>400</v>
      </c>
      <c r="H204" s="250">
        <f t="shared" si="13"/>
        <v>0</v>
      </c>
      <c r="I204" s="250">
        <f t="shared" si="13"/>
        <v>0</v>
      </c>
    </row>
    <row r="205" spans="1:9" ht="18" customHeight="1">
      <c r="A205" s="48" t="s">
        <v>264</v>
      </c>
      <c r="B205" s="81">
        <v>156</v>
      </c>
      <c r="C205" s="61" t="s">
        <v>55</v>
      </c>
      <c r="D205" s="61" t="s">
        <v>110</v>
      </c>
      <c r="E205" s="64">
        <v>2500923050</v>
      </c>
      <c r="F205" s="76"/>
      <c r="G205" s="250">
        <f t="shared" si="13"/>
        <v>400</v>
      </c>
      <c r="H205" s="250">
        <f t="shared" si="13"/>
        <v>0</v>
      </c>
      <c r="I205" s="250">
        <f t="shared" si="13"/>
        <v>0</v>
      </c>
    </row>
    <row r="206" spans="1:9" ht="48.75" customHeight="1">
      <c r="A206" s="113" t="s">
        <v>383</v>
      </c>
      <c r="B206" s="81">
        <v>156</v>
      </c>
      <c r="C206" s="61" t="s">
        <v>55</v>
      </c>
      <c r="D206" s="61" t="s">
        <v>110</v>
      </c>
      <c r="E206" s="64">
        <v>2500923050</v>
      </c>
      <c r="F206" s="76">
        <v>240</v>
      </c>
      <c r="G206" s="250">
        <v>400</v>
      </c>
      <c r="H206" s="250">
        <v>0</v>
      </c>
      <c r="I206" s="250">
        <v>0</v>
      </c>
    </row>
    <row r="207" spans="1:9" ht="33.75" customHeight="1">
      <c r="A207" s="48" t="s">
        <v>491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/>
      <c r="G207" s="250">
        <f aca="true" t="shared" si="14" ref="G207:I208">G208</f>
        <v>8239.3</v>
      </c>
      <c r="H207" s="250">
        <f t="shared" si="14"/>
        <v>0</v>
      </c>
      <c r="I207" s="250">
        <f t="shared" si="14"/>
        <v>0</v>
      </c>
    </row>
    <row r="208" spans="1:9" ht="33.75" customHeight="1">
      <c r="A208" s="48" t="s">
        <v>264</v>
      </c>
      <c r="B208" s="81">
        <v>156</v>
      </c>
      <c r="C208" s="61" t="s">
        <v>55</v>
      </c>
      <c r="D208" s="61" t="s">
        <v>110</v>
      </c>
      <c r="E208" s="64">
        <v>2501023050</v>
      </c>
      <c r="F208" s="76"/>
      <c r="G208" s="250">
        <f t="shared" si="14"/>
        <v>8239.3</v>
      </c>
      <c r="H208" s="250">
        <f t="shared" si="14"/>
        <v>0</v>
      </c>
      <c r="I208" s="250">
        <f t="shared" si="14"/>
        <v>0</v>
      </c>
    </row>
    <row r="209" spans="1:9" ht="47.25" customHeight="1">
      <c r="A209" s="113" t="s">
        <v>383</v>
      </c>
      <c r="B209" s="81">
        <v>156</v>
      </c>
      <c r="C209" s="61" t="s">
        <v>55</v>
      </c>
      <c r="D209" s="61" t="s">
        <v>110</v>
      </c>
      <c r="E209" s="64">
        <v>2501023050</v>
      </c>
      <c r="F209" s="76">
        <v>240</v>
      </c>
      <c r="G209" s="250">
        <f>16500-5500-800-1960.7</f>
        <v>8239.3</v>
      </c>
      <c r="H209" s="250">
        <v>0</v>
      </c>
      <c r="I209" s="250">
        <v>0</v>
      </c>
    </row>
    <row r="210" spans="1:9" ht="34.5" customHeight="1">
      <c r="A210" s="48" t="s">
        <v>276</v>
      </c>
      <c r="B210" s="81">
        <v>156</v>
      </c>
      <c r="C210" s="61" t="s">
        <v>55</v>
      </c>
      <c r="D210" s="61" t="s">
        <v>110</v>
      </c>
      <c r="E210" s="64">
        <v>9100022270</v>
      </c>
      <c r="F210" s="76"/>
      <c r="G210" s="250">
        <f>G211</f>
        <v>1876.2</v>
      </c>
      <c r="H210" s="250">
        <f>H211</f>
        <v>0</v>
      </c>
      <c r="I210" s="250">
        <f>I211</f>
        <v>0</v>
      </c>
    </row>
    <row r="211" spans="1:9" ht="47.25" customHeight="1">
      <c r="A211" s="219" t="s">
        <v>383</v>
      </c>
      <c r="B211" s="81">
        <v>156</v>
      </c>
      <c r="C211" s="61" t="s">
        <v>55</v>
      </c>
      <c r="D211" s="61" t="s">
        <v>110</v>
      </c>
      <c r="E211" s="64">
        <v>9100022270</v>
      </c>
      <c r="F211" s="76">
        <v>240</v>
      </c>
      <c r="G211" s="250">
        <f>715+528.4+1000-552+184.8</f>
        <v>1876.2</v>
      </c>
      <c r="H211" s="250">
        <v>0</v>
      </c>
      <c r="I211" s="250">
        <v>0</v>
      </c>
    </row>
    <row r="212" spans="1:9" ht="15.75">
      <c r="A212" s="36" t="s">
        <v>146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/>
      <c r="G212" s="250">
        <f>G213+G214+G215</f>
        <v>50</v>
      </c>
      <c r="H212" s="250">
        <f>H213+H214+H215</f>
        <v>50</v>
      </c>
      <c r="I212" s="250">
        <f>I213+I214+I215</f>
        <v>50</v>
      </c>
    </row>
    <row r="213" spans="1:9" ht="47.25" customHeight="1" hidden="1">
      <c r="A213" s="113" t="s">
        <v>383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240</v>
      </c>
      <c r="G213" s="250">
        <v>0</v>
      </c>
      <c r="H213" s="389">
        <v>0</v>
      </c>
      <c r="I213" s="389">
        <v>0</v>
      </c>
    </row>
    <row r="214" spans="1:9" ht="21" customHeight="1" hidden="1">
      <c r="A214" s="48" t="s">
        <v>247</v>
      </c>
      <c r="B214" s="81">
        <v>156</v>
      </c>
      <c r="C214" s="61" t="s">
        <v>55</v>
      </c>
      <c r="D214" s="61" t="s">
        <v>110</v>
      </c>
      <c r="E214" s="49">
        <v>9100023020</v>
      </c>
      <c r="F214" s="76">
        <v>831</v>
      </c>
      <c r="G214" s="250">
        <v>0</v>
      </c>
      <c r="H214" s="389">
        <v>0</v>
      </c>
      <c r="I214" s="389">
        <v>0</v>
      </c>
    </row>
    <row r="215" spans="1:9" ht="20.25" customHeight="1">
      <c r="A215" s="113" t="s">
        <v>387</v>
      </c>
      <c r="B215" s="81">
        <v>156</v>
      </c>
      <c r="C215" s="61" t="s">
        <v>55</v>
      </c>
      <c r="D215" s="61" t="s">
        <v>110</v>
      </c>
      <c r="E215" s="49">
        <v>9100023020</v>
      </c>
      <c r="F215" s="76">
        <v>850</v>
      </c>
      <c r="G215" s="250">
        <f>30+20</f>
        <v>50</v>
      </c>
      <c r="H215" s="389">
        <v>50</v>
      </c>
      <c r="I215" s="389">
        <v>50</v>
      </c>
    </row>
    <row r="216" spans="1:9" ht="15.75" hidden="1">
      <c r="A216" s="36" t="s">
        <v>146</v>
      </c>
      <c r="B216" s="81">
        <v>156</v>
      </c>
      <c r="C216" s="61" t="s">
        <v>55</v>
      </c>
      <c r="D216" s="61" t="s">
        <v>110</v>
      </c>
      <c r="E216" s="49">
        <v>9100071090</v>
      </c>
      <c r="F216" s="76"/>
      <c r="G216" s="191">
        <f>G217</f>
        <v>0</v>
      </c>
      <c r="H216" s="191">
        <f>H217</f>
        <v>0</v>
      </c>
      <c r="I216" s="191">
        <f>I217</f>
        <v>0</v>
      </c>
    </row>
    <row r="217" spans="1:9" ht="18" customHeight="1" hidden="1">
      <c r="A217" s="48" t="s">
        <v>43</v>
      </c>
      <c r="B217" s="81">
        <v>156</v>
      </c>
      <c r="C217" s="61" t="s">
        <v>55</v>
      </c>
      <c r="D217" s="61" t="s">
        <v>110</v>
      </c>
      <c r="E217" s="49">
        <v>9100071090</v>
      </c>
      <c r="F217" s="76">
        <v>612</v>
      </c>
      <c r="G217" s="191">
        <v>0</v>
      </c>
      <c r="H217" s="395">
        <v>0</v>
      </c>
      <c r="I217" s="395">
        <v>0</v>
      </c>
    </row>
    <row r="218" spans="1:9" s="31" customFormat="1" ht="20.25" customHeight="1">
      <c r="A218" s="113" t="s">
        <v>264</v>
      </c>
      <c r="B218" s="164">
        <v>156</v>
      </c>
      <c r="C218" s="114" t="s">
        <v>55</v>
      </c>
      <c r="D218" s="114" t="s">
        <v>110</v>
      </c>
      <c r="E218" s="76">
        <v>9100023050</v>
      </c>
      <c r="F218" s="76"/>
      <c r="G218" s="250">
        <f>SUM(G219:G220)</f>
        <v>2133.1</v>
      </c>
      <c r="H218" s="250">
        <f>SUM(H219:H220)</f>
        <v>100</v>
      </c>
      <c r="I218" s="250">
        <f>SUM(I219:I220)</f>
        <v>100</v>
      </c>
    </row>
    <row r="219" spans="1:9" s="31" customFormat="1" ht="46.5" customHeight="1">
      <c r="A219" s="113" t="s">
        <v>383</v>
      </c>
      <c r="B219" s="164">
        <v>156</v>
      </c>
      <c r="C219" s="114" t="s">
        <v>55</v>
      </c>
      <c r="D219" s="114" t="s">
        <v>110</v>
      </c>
      <c r="E219" s="76">
        <v>9100023050</v>
      </c>
      <c r="F219" s="76">
        <v>240</v>
      </c>
      <c r="G219" s="250">
        <f>1320+30+640+5+40</f>
        <v>2035</v>
      </c>
      <c r="H219" s="250">
        <v>0</v>
      </c>
      <c r="I219" s="250">
        <v>0</v>
      </c>
    </row>
    <row r="220" spans="1:9" s="31" customFormat="1" ht="18" customHeight="1">
      <c r="A220" s="233" t="s">
        <v>385</v>
      </c>
      <c r="B220" s="164">
        <v>156</v>
      </c>
      <c r="C220" s="114" t="s">
        <v>55</v>
      </c>
      <c r="D220" s="114" t="s">
        <v>110</v>
      </c>
      <c r="E220" s="76">
        <v>9100023050</v>
      </c>
      <c r="F220" s="76">
        <v>610</v>
      </c>
      <c r="G220" s="250">
        <f>100-1.9</f>
        <v>98.1</v>
      </c>
      <c r="H220" s="389">
        <v>100</v>
      </c>
      <c r="I220" s="389">
        <v>100</v>
      </c>
    </row>
    <row r="221" spans="1:9" ht="17.25" customHeight="1">
      <c r="A221" s="119" t="s">
        <v>266</v>
      </c>
      <c r="B221" s="81">
        <v>156</v>
      </c>
      <c r="C221" s="61" t="s">
        <v>55</v>
      </c>
      <c r="D221" s="61" t="s">
        <v>110</v>
      </c>
      <c r="E221" s="64" t="s">
        <v>241</v>
      </c>
      <c r="F221" s="76"/>
      <c r="G221" s="250">
        <f>G222</f>
        <v>7885.2</v>
      </c>
      <c r="H221" s="250">
        <f>H222</f>
        <v>6885.2</v>
      </c>
      <c r="I221" s="250">
        <f>I222</f>
        <v>7885.2</v>
      </c>
    </row>
    <row r="222" spans="1:9" ht="43.5" customHeight="1">
      <c r="A222" s="219" t="s">
        <v>383</v>
      </c>
      <c r="B222" s="81">
        <v>156</v>
      </c>
      <c r="C222" s="61" t="s">
        <v>55</v>
      </c>
      <c r="D222" s="61" t="s">
        <v>110</v>
      </c>
      <c r="E222" s="64" t="s">
        <v>241</v>
      </c>
      <c r="F222" s="76">
        <v>240</v>
      </c>
      <c r="G222" s="250">
        <f>5600+1866.7+313.9+104.6</f>
        <v>7885.2</v>
      </c>
      <c r="H222" s="250">
        <f>5600+1866.7+313.9+104.6-1000</f>
        <v>6885.2</v>
      </c>
      <c r="I222" s="250">
        <f>5600+1866.7+313.9+104.6</f>
        <v>7885.2</v>
      </c>
    </row>
    <row r="223" spans="1:9" ht="20.25" customHeight="1" hidden="1">
      <c r="A223" s="219" t="s">
        <v>427</v>
      </c>
      <c r="B223" s="164">
        <v>156</v>
      </c>
      <c r="C223" s="114" t="s">
        <v>55</v>
      </c>
      <c r="D223" s="114" t="s">
        <v>110</v>
      </c>
      <c r="E223" s="76" t="s">
        <v>425</v>
      </c>
      <c r="F223" s="76"/>
      <c r="G223" s="191">
        <f>G224</f>
        <v>0</v>
      </c>
      <c r="H223" s="191">
        <f>H224</f>
        <v>0</v>
      </c>
      <c r="I223" s="191">
        <f>I224</f>
        <v>0</v>
      </c>
    </row>
    <row r="224" spans="1:9" ht="48.75" customHeight="1" hidden="1">
      <c r="A224" s="113" t="s">
        <v>383</v>
      </c>
      <c r="B224" s="164">
        <v>156</v>
      </c>
      <c r="C224" s="114" t="s">
        <v>55</v>
      </c>
      <c r="D224" s="114" t="s">
        <v>110</v>
      </c>
      <c r="E224" s="76" t="s">
        <v>425</v>
      </c>
      <c r="F224" s="76">
        <v>240</v>
      </c>
      <c r="G224" s="191">
        <f>1958.8-1958.8</f>
        <v>0</v>
      </c>
      <c r="H224" s="395">
        <v>0</v>
      </c>
      <c r="I224" s="395">
        <v>0</v>
      </c>
    </row>
    <row r="225" spans="1:9" ht="33.75" customHeight="1">
      <c r="A225" s="48" t="s">
        <v>276</v>
      </c>
      <c r="B225" s="81">
        <v>156</v>
      </c>
      <c r="C225" s="61" t="s">
        <v>55</v>
      </c>
      <c r="D225" s="61" t="s">
        <v>110</v>
      </c>
      <c r="E225" s="64" t="s">
        <v>189</v>
      </c>
      <c r="F225" s="76"/>
      <c r="G225" s="250">
        <f>G226</f>
        <v>3995</v>
      </c>
      <c r="H225" s="250">
        <f>H226</f>
        <v>0</v>
      </c>
      <c r="I225" s="250">
        <f>I226</f>
        <v>0</v>
      </c>
    </row>
    <row r="226" spans="1:9" ht="45" customHeight="1">
      <c r="A226" s="219" t="s">
        <v>383</v>
      </c>
      <c r="B226" s="81">
        <v>156</v>
      </c>
      <c r="C226" s="61" t="s">
        <v>55</v>
      </c>
      <c r="D226" s="61" t="s">
        <v>110</v>
      </c>
      <c r="E226" s="64" t="s">
        <v>189</v>
      </c>
      <c r="F226" s="76">
        <v>240</v>
      </c>
      <c r="G226" s="250">
        <f>1320+420-475+2730</f>
        <v>3995</v>
      </c>
      <c r="H226" s="389">
        <v>0</v>
      </c>
      <c r="I226" s="389">
        <v>0</v>
      </c>
    </row>
    <row r="227" spans="1:9" ht="19.5" customHeight="1" hidden="1">
      <c r="A227" s="119" t="s">
        <v>273</v>
      </c>
      <c r="B227" s="81">
        <v>156</v>
      </c>
      <c r="C227" s="61" t="s">
        <v>55</v>
      </c>
      <c r="D227" s="61" t="s">
        <v>110</v>
      </c>
      <c r="E227" s="64" t="s">
        <v>272</v>
      </c>
      <c r="F227" s="76"/>
      <c r="G227" s="191">
        <f>G228</f>
        <v>0</v>
      </c>
      <c r="H227" s="191">
        <f>H228</f>
        <v>0</v>
      </c>
      <c r="I227" s="191">
        <f>I228</f>
        <v>0</v>
      </c>
    </row>
    <row r="228" spans="1:9" ht="19.5" customHeight="1" hidden="1">
      <c r="A228" s="119" t="s">
        <v>245</v>
      </c>
      <c r="B228" s="81">
        <v>156</v>
      </c>
      <c r="C228" s="61" t="s">
        <v>55</v>
      </c>
      <c r="D228" s="61" t="s">
        <v>110</v>
      </c>
      <c r="E228" s="64" t="s">
        <v>272</v>
      </c>
      <c r="F228" s="76">
        <v>244</v>
      </c>
      <c r="G228" s="191">
        <v>0</v>
      </c>
      <c r="H228" s="395">
        <v>0</v>
      </c>
      <c r="I228" s="395">
        <v>0</v>
      </c>
    </row>
    <row r="229" spans="1:9" ht="30.75" customHeight="1">
      <c r="A229" s="80" t="s">
        <v>98</v>
      </c>
      <c r="B229" s="81">
        <v>156</v>
      </c>
      <c r="C229" s="72" t="s">
        <v>55</v>
      </c>
      <c r="D229" s="72" t="s">
        <v>55</v>
      </c>
      <c r="E229" s="49"/>
      <c r="F229" s="76"/>
      <c r="G229" s="253">
        <f>G230+G233</f>
        <v>7641.3</v>
      </c>
      <c r="H229" s="253">
        <f>H230+H233</f>
        <v>7030</v>
      </c>
      <c r="I229" s="253">
        <f>I230+I233</f>
        <v>7030</v>
      </c>
    </row>
    <row r="230" spans="1:9" ht="21" customHeight="1">
      <c r="A230" s="48" t="s">
        <v>264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/>
      <c r="G230" s="250">
        <f>G231+G232</f>
        <v>7627.3</v>
      </c>
      <c r="H230" s="250">
        <f>H232+H231</f>
        <v>7000</v>
      </c>
      <c r="I230" s="250">
        <f>I232+I231</f>
        <v>7000</v>
      </c>
    </row>
    <row r="231" spans="1:9" ht="21" customHeight="1" hidden="1">
      <c r="A231" s="48" t="s">
        <v>245</v>
      </c>
      <c r="B231" s="81">
        <v>156</v>
      </c>
      <c r="C231" s="61" t="s">
        <v>55</v>
      </c>
      <c r="D231" s="61" t="s">
        <v>55</v>
      </c>
      <c r="E231" s="49">
        <v>9100023050</v>
      </c>
      <c r="F231" s="76">
        <v>244</v>
      </c>
      <c r="G231" s="250">
        <v>0</v>
      </c>
      <c r="H231" s="250">
        <v>0</v>
      </c>
      <c r="I231" s="250">
        <v>0</v>
      </c>
    </row>
    <row r="232" spans="1:9" ht="16.5" customHeight="1">
      <c r="A232" s="113" t="s">
        <v>385</v>
      </c>
      <c r="B232" s="81">
        <v>156</v>
      </c>
      <c r="C232" s="61" t="s">
        <v>55</v>
      </c>
      <c r="D232" s="61" t="s">
        <v>55</v>
      </c>
      <c r="E232" s="49">
        <v>9100023050</v>
      </c>
      <c r="F232" s="76">
        <v>610</v>
      </c>
      <c r="G232" s="250">
        <f>7000+27.3+600</f>
        <v>7627.3</v>
      </c>
      <c r="H232" s="389">
        <v>7000</v>
      </c>
      <c r="I232" s="389">
        <v>7000</v>
      </c>
    </row>
    <row r="233" spans="1:9" ht="47.25">
      <c r="A233" s="48" t="s">
        <v>215</v>
      </c>
      <c r="B233" s="81">
        <v>156</v>
      </c>
      <c r="C233" s="61" t="s">
        <v>55</v>
      </c>
      <c r="D233" s="61" t="s">
        <v>55</v>
      </c>
      <c r="E233" s="49">
        <v>9100024010</v>
      </c>
      <c r="F233" s="76"/>
      <c r="G233" s="250">
        <f>G234</f>
        <v>14</v>
      </c>
      <c r="H233" s="250">
        <f>H234</f>
        <v>30</v>
      </c>
      <c r="I233" s="250">
        <f>I234</f>
        <v>30</v>
      </c>
    </row>
    <row r="234" spans="1:9" ht="21.75" customHeight="1">
      <c r="A234" s="48" t="s">
        <v>462</v>
      </c>
      <c r="B234" s="81">
        <v>156</v>
      </c>
      <c r="C234" s="61" t="s">
        <v>55</v>
      </c>
      <c r="D234" s="61" t="s">
        <v>55</v>
      </c>
      <c r="E234" s="49">
        <v>9100024010</v>
      </c>
      <c r="F234" s="76">
        <v>360</v>
      </c>
      <c r="G234" s="250">
        <f>21-7</f>
        <v>14</v>
      </c>
      <c r="H234" s="389">
        <v>30</v>
      </c>
      <c r="I234" s="389">
        <v>30</v>
      </c>
    </row>
    <row r="235" spans="1:9" ht="18.75">
      <c r="A235" s="79" t="s">
        <v>44</v>
      </c>
      <c r="B235" s="81">
        <v>156</v>
      </c>
      <c r="C235" s="82" t="s">
        <v>56</v>
      </c>
      <c r="D235" s="82" t="s">
        <v>108</v>
      </c>
      <c r="E235" s="58"/>
      <c r="F235" s="58"/>
      <c r="G235" s="254">
        <f aca="true" t="shared" si="15" ref="G235:I237">G236</f>
        <v>25.3</v>
      </c>
      <c r="H235" s="254">
        <f t="shared" si="15"/>
        <v>0</v>
      </c>
      <c r="I235" s="254">
        <f t="shared" si="15"/>
        <v>0</v>
      </c>
    </row>
    <row r="236" spans="1:9" ht="18.75">
      <c r="A236" s="69" t="s">
        <v>251</v>
      </c>
      <c r="B236" s="81">
        <v>156</v>
      </c>
      <c r="C236" s="61" t="s">
        <v>56</v>
      </c>
      <c r="D236" s="61" t="s">
        <v>56</v>
      </c>
      <c r="E236" s="58"/>
      <c r="F236" s="58"/>
      <c r="G236" s="254">
        <f t="shared" si="15"/>
        <v>25.3</v>
      </c>
      <c r="H236" s="254">
        <f t="shared" si="15"/>
        <v>0</v>
      </c>
      <c r="I236" s="254">
        <f t="shared" si="15"/>
        <v>0</v>
      </c>
    </row>
    <row r="237" spans="1:9" ht="48.75" customHeight="1">
      <c r="A237" s="48" t="s">
        <v>265</v>
      </c>
      <c r="B237" s="81">
        <v>156</v>
      </c>
      <c r="C237" s="61" t="s">
        <v>56</v>
      </c>
      <c r="D237" s="61" t="s">
        <v>56</v>
      </c>
      <c r="E237" s="49">
        <v>9100090170</v>
      </c>
      <c r="F237" s="49"/>
      <c r="G237" s="250">
        <f t="shared" si="15"/>
        <v>25.3</v>
      </c>
      <c r="H237" s="250">
        <f t="shared" si="15"/>
        <v>0</v>
      </c>
      <c r="I237" s="250">
        <f t="shared" si="15"/>
        <v>0</v>
      </c>
    </row>
    <row r="238" spans="1:9" ht="21.75" customHeight="1">
      <c r="A238" s="48" t="s">
        <v>124</v>
      </c>
      <c r="B238" s="81">
        <v>156</v>
      </c>
      <c r="C238" s="61" t="s">
        <v>56</v>
      </c>
      <c r="D238" s="61" t="s">
        <v>56</v>
      </c>
      <c r="E238" s="49">
        <v>9100090170</v>
      </c>
      <c r="F238" s="49">
        <v>540</v>
      </c>
      <c r="G238" s="250">
        <v>25.3</v>
      </c>
      <c r="H238" s="380">
        <v>0</v>
      </c>
      <c r="I238" s="380">
        <v>0</v>
      </c>
    </row>
    <row r="239" spans="1:9" ht="19.5" customHeight="1" hidden="1">
      <c r="A239" s="79" t="s">
        <v>408</v>
      </c>
      <c r="B239" s="81">
        <v>156</v>
      </c>
      <c r="C239" s="72" t="s">
        <v>405</v>
      </c>
      <c r="D239" s="72" t="s">
        <v>108</v>
      </c>
      <c r="E239" s="81"/>
      <c r="F239" s="81"/>
      <c r="G239" s="396">
        <f>G240</f>
        <v>0</v>
      </c>
      <c r="H239" s="396">
        <f>H240</f>
        <v>0</v>
      </c>
      <c r="I239" s="396">
        <f>I240</f>
        <v>0</v>
      </c>
    </row>
    <row r="240" spans="1:9" ht="34.5" customHeight="1" hidden="1">
      <c r="A240" s="80" t="s">
        <v>407</v>
      </c>
      <c r="B240" s="81">
        <v>156</v>
      </c>
      <c r="C240" s="72" t="s">
        <v>405</v>
      </c>
      <c r="D240" s="72" t="s">
        <v>111</v>
      </c>
      <c r="E240" s="81"/>
      <c r="F240" s="81"/>
      <c r="G240" s="396">
        <f>G242</f>
        <v>0</v>
      </c>
      <c r="H240" s="396">
        <f>H242</f>
        <v>0</v>
      </c>
      <c r="I240" s="396">
        <f>I242</f>
        <v>0</v>
      </c>
    </row>
    <row r="241" spans="1:9" ht="30.75" customHeight="1" hidden="1">
      <c r="A241" s="48" t="s">
        <v>276</v>
      </c>
      <c r="B241" s="49">
        <v>156</v>
      </c>
      <c r="C241" s="61" t="s">
        <v>405</v>
      </c>
      <c r="D241" s="61" t="s">
        <v>111</v>
      </c>
      <c r="E241" s="64" t="s">
        <v>189</v>
      </c>
      <c r="F241" s="76"/>
      <c r="G241" s="191">
        <f>G242</f>
        <v>0</v>
      </c>
      <c r="H241" s="191">
        <f>H242</f>
        <v>0</v>
      </c>
      <c r="I241" s="191">
        <f>I242</f>
        <v>0</v>
      </c>
    </row>
    <row r="242" spans="1:9" ht="43.5" customHeight="1" hidden="1">
      <c r="A242" s="219" t="s">
        <v>383</v>
      </c>
      <c r="B242" s="49">
        <v>156</v>
      </c>
      <c r="C242" s="61" t="s">
        <v>405</v>
      </c>
      <c r="D242" s="61" t="s">
        <v>111</v>
      </c>
      <c r="E242" s="64" t="s">
        <v>189</v>
      </c>
      <c r="F242" s="225">
        <v>240</v>
      </c>
      <c r="G242" s="397">
        <v>0</v>
      </c>
      <c r="H242" s="395">
        <v>0</v>
      </c>
      <c r="I242" s="395">
        <v>0</v>
      </c>
    </row>
    <row r="243" spans="1:9" ht="21" customHeight="1">
      <c r="A243" s="79" t="s">
        <v>45</v>
      </c>
      <c r="B243" s="81">
        <v>156</v>
      </c>
      <c r="C243" s="82">
        <v>10</v>
      </c>
      <c r="D243" s="82" t="s">
        <v>108</v>
      </c>
      <c r="E243" s="54"/>
      <c r="F243" s="169"/>
      <c r="G243" s="254">
        <f>G244+G247+G252</f>
        <v>471.7</v>
      </c>
      <c r="H243" s="254">
        <f>H244+H247+H252</f>
        <v>416</v>
      </c>
      <c r="I243" s="254">
        <f>I244+I247+I252</f>
        <v>416</v>
      </c>
    </row>
    <row r="244" spans="1:9" ht="18.75">
      <c r="A244" s="80" t="s">
        <v>252</v>
      </c>
      <c r="B244" s="81">
        <v>156</v>
      </c>
      <c r="C244" s="72">
        <v>10</v>
      </c>
      <c r="D244" s="72" t="s">
        <v>107</v>
      </c>
      <c r="E244" s="54"/>
      <c r="F244" s="169"/>
      <c r="G244" s="250">
        <f aca="true" t="shared" si="16" ref="G244:I245">G245</f>
        <v>319.7</v>
      </c>
      <c r="H244" s="250">
        <f t="shared" si="16"/>
        <v>320</v>
      </c>
      <c r="I244" s="250">
        <f t="shared" si="16"/>
        <v>320</v>
      </c>
    </row>
    <row r="245" spans="1:9" ht="15.75" customHeight="1">
      <c r="A245" s="48" t="s">
        <v>4</v>
      </c>
      <c r="B245" s="81">
        <v>156</v>
      </c>
      <c r="C245" s="61">
        <v>10</v>
      </c>
      <c r="D245" s="61" t="s">
        <v>107</v>
      </c>
      <c r="E245" s="49">
        <v>9100083010</v>
      </c>
      <c r="F245" s="169"/>
      <c r="G245" s="250">
        <f t="shared" si="16"/>
        <v>319.7</v>
      </c>
      <c r="H245" s="250">
        <f t="shared" si="16"/>
        <v>320</v>
      </c>
      <c r="I245" s="250">
        <f t="shared" si="16"/>
        <v>320</v>
      </c>
    </row>
    <row r="246" spans="1:9" ht="34.5" customHeight="1">
      <c r="A246" s="113" t="s">
        <v>384</v>
      </c>
      <c r="B246" s="81">
        <v>156</v>
      </c>
      <c r="C246" s="61">
        <v>10</v>
      </c>
      <c r="D246" s="61" t="s">
        <v>107</v>
      </c>
      <c r="E246" s="49">
        <v>9100083010</v>
      </c>
      <c r="F246" s="76">
        <v>320</v>
      </c>
      <c r="G246" s="250">
        <v>319.7</v>
      </c>
      <c r="H246" s="389">
        <v>320</v>
      </c>
      <c r="I246" s="389">
        <v>320</v>
      </c>
    </row>
    <row r="247" spans="1:9" ht="15.75" customHeight="1">
      <c r="A247" s="228" t="s">
        <v>463</v>
      </c>
      <c r="B247" s="81">
        <v>156</v>
      </c>
      <c r="C247" s="72">
        <v>10</v>
      </c>
      <c r="D247" s="72" t="s">
        <v>110</v>
      </c>
      <c r="E247" s="49"/>
      <c r="F247" s="76"/>
      <c r="G247" s="250">
        <f>G250+G248</f>
        <v>117</v>
      </c>
      <c r="H247" s="250">
        <f>H250+H248</f>
        <v>96</v>
      </c>
      <c r="I247" s="250">
        <f>I250+I248</f>
        <v>96</v>
      </c>
    </row>
    <row r="248" spans="1:9" ht="16.5" customHeight="1" hidden="1">
      <c r="A248" s="227" t="s">
        <v>125</v>
      </c>
      <c r="B248" s="81">
        <v>156</v>
      </c>
      <c r="C248" s="61" t="s">
        <v>57</v>
      </c>
      <c r="D248" s="61" t="s">
        <v>110</v>
      </c>
      <c r="E248" s="49">
        <v>7050000000</v>
      </c>
      <c r="F248" s="76"/>
      <c r="G248" s="250">
        <f>G249</f>
        <v>0</v>
      </c>
      <c r="H248" s="250">
        <f>H249</f>
        <v>0</v>
      </c>
      <c r="I248" s="250">
        <f>I249</f>
        <v>0</v>
      </c>
    </row>
    <row r="249" spans="1:9" ht="47.25" hidden="1">
      <c r="A249" s="227" t="s">
        <v>5</v>
      </c>
      <c r="B249" s="81">
        <v>156</v>
      </c>
      <c r="C249" s="61" t="s">
        <v>57</v>
      </c>
      <c r="D249" s="61" t="s">
        <v>110</v>
      </c>
      <c r="E249" s="49">
        <v>7050000000</v>
      </c>
      <c r="F249" s="76">
        <v>321</v>
      </c>
      <c r="G249" s="250"/>
      <c r="H249" s="387"/>
      <c r="I249" s="387"/>
    </row>
    <row r="250" spans="1:9" ht="17.25" customHeight="1">
      <c r="A250" s="247" t="s">
        <v>476</v>
      </c>
      <c r="B250" s="81">
        <v>156</v>
      </c>
      <c r="C250" s="61">
        <v>10</v>
      </c>
      <c r="D250" s="61" t="s">
        <v>110</v>
      </c>
      <c r="E250" s="76">
        <v>9100083040</v>
      </c>
      <c r="F250" s="76"/>
      <c r="G250" s="250">
        <f>G251</f>
        <v>117</v>
      </c>
      <c r="H250" s="250">
        <f>H251</f>
        <v>96</v>
      </c>
      <c r="I250" s="250">
        <f>I251</f>
        <v>96</v>
      </c>
    </row>
    <row r="251" spans="1:9" ht="19.5" customHeight="1">
      <c r="A251" s="219" t="s">
        <v>462</v>
      </c>
      <c r="B251" s="81">
        <v>156</v>
      </c>
      <c r="C251" s="61">
        <v>10</v>
      </c>
      <c r="D251" s="61" t="s">
        <v>110</v>
      </c>
      <c r="E251" s="76">
        <v>9100083040</v>
      </c>
      <c r="F251" s="76">
        <v>360</v>
      </c>
      <c r="G251" s="250">
        <f>96+14+7</f>
        <v>117</v>
      </c>
      <c r="H251" s="389">
        <v>96</v>
      </c>
      <c r="I251" s="389">
        <v>96</v>
      </c>
    </row>
    <row r="252" spans="1:9" ht="19.5" customHeight="1">
      <c r="A252" s="80" t="s">
        <v>483</v>
      </c>
      <c r="B252" s="81">
        <v>156</v>
      </c>
      <c r="C252" s="72">
        <v>10</v>
      </c>
      <c r="D252" s="72" t="s">
        <v>53</v>
      </c>
      <c r="E252" s="58"/>
      <c r="F252" s="168"/>
      <c r="G252" s="255">
        <f>G253</f>
        <v>35</v>
      </c>
      <c r="H252" s="255">
        <f aca="true" t="shared" si="17" ref="H252:I254">H253</f>
        <v>0</v>
      </c>
      <c r="I252" s="255">
        <f t="shared" si="17"/>
        <v>0</v>
      </c>
    </row>
    <row r="253" spans="1:9" ht="31.5">
      <c r="A253" s="48" t="s">
        <v>116</v>
      </c>
      <c r="B253" s="81">
        <v>156</v>
      </c>
      <c r="C253" s="61">
        <v>10</v>
      </c>
      <c r="D253" s="61" t="s">
        <v>53</v>
      </c>
      <c r="E253" s="49">
        <v>9100000000</v>
      </c>
      <c r="F253" s="76"/>
      <c r="G253" s="250">
        <f>G254</f>
        <v>35</v>
      </c>
      <c r="H253" s="250">
        <f t="shared" si="17"/>
        <v>0</v>
      </c>
      <c r="I253" s="250">
        <f t="shared" si="17"/>
        <v>0</v>
      </c>
    </row>
    <row r="254" spans="1:9" ht="31.5">
      <c r="A254" s="48" t="s">
        <v>253</v>
      </c>
      <c r="B254" s="81">
        <v>156</v>
      </c>
      <c r="C254" s="61">
        <v>10</v>
      </c>
      <c r="D254" s="61" t="s">
        <v>53</v>
      </c>
      <c r="E254" s="49">
        <v>9100000190</v>
      </c>
      <c r="F254" s="76"/>
      <c r="G254" s="250">
        <f>G255</f>
        <v>35</v>
      </c>
      <c r="H254" s="250">
        <f t="shared" si="17"/>
        <v>0</v>
      </c>
      <c r="I254" s="250">
        <f t="shared" si="17"/>
        <v>0</v>
      </c>
    </row>
    <row r="255" spans="1:9" ht="45.75" customHeight="1">
      <c r="A255" s="48" t="s">
        <v>383</v>
      </c>
      <c r="B255" s="81">
        <v>156</v>
      </c>
      <c r="C255" s="61">
        <v>10</v>
      </c>
      <c r="D255" s="61" t="s">
        <v>53</v>
      </c>
      <c r="E255" s="49">
        <v>9100000190</v>
      </c>
      <c r="F255" s="76">
        <v>240</v>
      </c>
      <c r="G255" s="250">
        <v>35</v>
      </c>
      <c r="H255" s="380">
        <v>0</v>
      </c>
      <c r="I255" s="380">
        <v>0</v>
      </c>
    </row>
    <row r="256" spans="1:9" ht="18.75">
      <c r="A256" s="79" t="s">
        <v>46</v>
      </c>
      <c r="B256" s="81">
        <v>156</v>
      </c>
      <c r="C256" s="82">
        <v>12</v>
      </c>
      <c r="D256" s="82" t="s">
        <v>108</v>
      </c>
      <c r="E256" s="58"/>
      <c r="F256" s="168"/>
      <c r="G256" s="254">
        <f>G257</f>
        <v>190</v>
      </c>
      <c r="H256" s="254">
        <f aca="true" t="shared" si="18" ref="H256:I258">H257</f>
        <v>190</v>
      </c>
      <c r="I256" s="254">
        <f t="shared" si="18"/>
        <v>190</v>
      </c>
    </row>
    <row r="257" spans="1:9" ht="15.75">
      <c r="A257" s="48" t="s">
        <v>102</v>
      </c>
      <c r="B257" s="81">
        <v>156</v>
      </c>
      <c r="C257" s="72">
        <v>12</v>
      </c>
      <c r="D257" s="72" t="s">
        <v>109</v>
      </c>
      <c r="E257" s="49"/>
      <c r="F257" s="76"/>
      <c r="G257" s="250">
        <f>G258</f>
        <v>190</v>
      </c>
      <c r="H257" s="250">
        <f t="shared" si="18"/>
        <v>190</v>
      </c>
      <c r="I257" s="250">
        <f t="shared" si="18"/>
        <v>190</v>
      </c>
    </row>
    <row r="258" spans="1:9" ht="20.25" customHeight="1">
      <c r="A258" s="48" t="s">
        <v>337</v>
      </c>
      <c r="B258" s="81">
        <v>156</v>
      </c>
      <c r="C258" s="61">
        <v>12</v>
      </c>
      <c r="D258" s="61" t="s">
        <v>109</v>
      </c>
      <c r="E258" s="49">
        <v>9100086010</v>
      </c>
      <c r="F258" s="76"/>
      <c r="G258" s="250">
        <f>G259</f>
        <v>190</v>
      </c>
      <c r="H258" s="250">
        <f>H259</f>
        <v>190</v>
      </c>
      <c r="I258" s="250">
        <f t="shared" si="18"/>
        <v>190</v>
      </c>
    </row>
    <row r="259" spans="1:9" ht="48" customHeight="1">
      <c r="A259" s="113" t="s">
        <v>383</v>
      </c>
      <c r="B259" s="81">
        <v>156</v>
      </c>
      <c r="C259" s="61">
        <v>12</v>
      </c>
      <c r="D259" s="61" t="s">
        <v>109</v>
      </c>
      <c r="E259" s="49">
        <v>9100086010</v>
      </c>
      <c r="F259" s="76">
        <v>240</v>
      </c>
      <c r="G259" s="250">
        <v>190</v>
      </c>
      <c r="H259" s="389">
        <v>190</v>
      </c>
      <c r="I259" s="389">
        <v>190</v>
      </c>
    </row>
    <row r="260" spans="1:9" ht="36.75" customHeight="1" hidden="1">
      <c r="A260" s="79" t="s">
        <v>47</v>
      </c>
      <c r="B260" s="81">
        <v>156</v>
      </c>
      <c r="C260" s="82">
        <v>13</v>
      </c>
      <c r="D260" s="82" t="s">
        <v>108</v>
      </c>
      <c r="E260" s="58"/>
      <c r="F260" s="168"/>
      <c r="G260" s="254">
        <f>G261</f>
        <v>0</v>
      </c>
      <c r="H260" s="254">
        <f aca="true" t="shared" si="19" ref="H260:I262">H261</f>
        <v>0</v>
      </c>
      <c r="I260" s="254">
        <f t="shared" si="19"/>
        <v>0</v>
      </c>
    </row>
    <row r="261" spans="1:9" ht="28.5" customHeight="1" hidden="1">
      <c r="A261" s="29" t="s">
        <v>104</v>
      </c>
      <c r="B261" s="81">
        <v>156</v>
      </c>
      <c r="C261" s="82" t="s">
        <v>32</v>
      </c>
      <c r="D261" s="82" t="s">
        <v>107</v>
      </c>
      <c r="E261" s="58"/>
      <c r="F261" s="168"/>
      <c r="G261" s="254">
        <f>G262</f>
        <v>0</v>
      </c>
      <c r="H261" s="254">
        <f t="shared" si="19"/>
        <v>0</v>
      </c>
      <c r="I261" s="254">
        <f t="shared" si="19"/>
        <v>0</v>
      </c>
    </row>
    <row r="262" spans="1:9" ht="31.5" hidden="1">
      <c r="A262" s="48" t="s">
        <v>148</v>
      </c>
      <c r="B262" s="81">
        <v>156</v>
      </c>
      <c r="C262" s="61">
        <v>13</v>
      </c>
      <c r="D262" s="61" t="s">
        <v>107</v>
      </c>
      <c r="E262" s="49">
        <v>9100020990</v>
      </c>
      <c r="F262" s="76"/>
      <c r="G262" s="250">
        <f>G263</f>
        <v>0</v>
      </c>
      <c r="H262" s="250">
        <f t="shared" si="19"/>
        <v>0</v>
      </c>
      <c r="I262" s="250">
        <f t="shared" si="19"/>
        <v>0</v>
      </c>
    </row>
    <row r="263" spans="1:9" ht="15.75" hidden="1">
      <c r="A263" s="48" t="s">
        <v>249</v>
      </c>
      <c r="B263" s="81">
        <v>156</v>
      </c>
      <c r="C263" s="61">
        <v>13</v>
      </c>
      <c r="D263" s="61" t="s">
        <v>107</v>
      </c>
      <c r="E263" s="49">
        <v>9100020990</v>
      </c>
      <c r="F263" s="76">
        <v>730</v>
      </c>
      <c r="G263" s="250">
        <v>0</v>
      </c>
      <c r="H263" s="380">
        <v>0</v>
      </c>
      <c r="I263" s="380">
        <v>0</v>
      </c>
    </row>
    <row r="264" spans="1:9" ht="18.75">
      <c r="A264" s="79" t="s">
        <v>105</v>
      </c>
      <c r="B264" s="81"/>
      <c r="C264" s="85"/>
      <c r="D264" s="85"/>
      <c r="E264" s="54"/>
      <c r="F264" s="169"/>
      <c r="G264" s="254">
        <f>G260+G256+G243+G235+G185+G166+G154+G121+G110+G104+G94+G23+G229+G239</f>
        <v>159472.59999999998</v>
      </c>
      <c r="H264" s="254">
        <f>H260+H256+H252+H243+H235+H185+H166+H154+H121+H110+H104+H94+H23+H229+H239</f>
        <v>46520.5</v>
      </c>
      <c r="I264" s="254">
        <f>I260+I256+I252+I243+I235+I185+I166+I154+I121+I110+I104+I94+I23+I229+I239</f>
        <v>49063.4</v>
      </c>
    </row>
    <row r="265" spans="1:9" ht="15.75">
      <c r="A265" s="36" t="s">
        <v>144</v>
      </c>
      <c r="B265" s="36"/>
      <c r="C265" s="36"/>
      <c r="D265" s="36"/>
      <c r="E265" s="36"/>
      <c r="F265" s="171"/>
      <c r="G265" s="261"/>
      <c r="H265" s="380">
        <v>1083.6</v>
      </c>
      <c r="I265" s="380">
        <v>2351.6</v>
      </c>
    </row>
    <row r="266" spans="1:9" ht="18.75">
      <c r="A266" s="79" t="s">
        <v>105</v>
      </c>
      <c r="B266" s="36"/>
      <c r="C266" s="36"/>
      <c r="D266" s="36"/>
      <c r="E266" s="36"/>
      <c r="F266" s="36"/>
      <c r="G266" s="398">
        <f>G264+G265</f>
        <v>159472.59999999998</v>
      </c>
      <c r="H266" s="398">
        <f>H264+H265</f>
        <v>47604.1</v>
      </c>
      <c r="I266" s="398">
        <f>I264+I265</f>
        <v>51415</v>
      </c>
    </row>
    <row r="267" ht="15.75">
      <c r="I267" s="6" t="s">
        <v>377</v>
      </c>
    </row>
    <row r="268" ht="15.75">
      <c r="I268" s="3"/>
    </row>
  </sheetData>
  <sheetProtection/>
  <mergeCells count="19"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80"/>
  <sheetViews>
    <sheetView zoomScale="80" zoomScaleNormal="80" zoomScaleSheetLayoutView="90" workbookViewId="0" topLeftCell="A70">
      <selection activeCell="G40" sqref="G40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48" t="s">
        <v>512</v>
      </c>
      <c r="C2" s="348"/>
      <c r="D2" s="348"/>
      <c r="E2" s="348"/>
      <c r="F2" s="348"/>
      <c r="G2" s="348"/>
      <c r="H2" s="348"/>
      <c r="I2" s="348"/>
    </row>
    <row r="3" spans="2:9" ht="15.75">
      <c r="B3" s="349" t="s">
        <v>513</v>
      </c>
      <c r="C3" s="349"/>
      <c r="D3" s="349"/>
      <c r="E3" s="349"/>
      <c r="F3" s="349"/>
      <c r="G3" s="349"/>
      <c r="H3" s="349"/>
      <c r="I3" s="349"/>
    </row>
    <row r="4" spans="2:9" ht="15.75" customHeight="1">
      <c r="B4" s="166"/>
      <c r="C4" s="333" t="s">
        <v>514</v>
      </c>
      <c r="D4" s="306"/>
      <c r="E4" s="306"/>
      <c r="F4" s="306"/>
      <c r="G4" s="306"/>
      <c r="H4" s="306"/>
      <c r="I4" s="306"/>
    </row>
    <row r="5" spans="2:9" ht="15.75">
      <c r="B5" s="349"/>
      <c r="C5" s="349"/>
      <c r="D5" s="349"/>
      <c r="E5" s="349"/>
      <c r="F5" s="349"/>
      <c r="G5" s="349"/>
      <c r="H5" s="349"/>
      <c r="I5" s="349"/>
    </row>
    <row r="6" spans="2:9" ht="15.75">
      <c r="B6" s="349" t="s">
        <v>223</v>
      </c>
      <c r="C6" s="349"/>
      <c r="D6" s="349"/>
      <c r="E6" s="349"/>
      <c r="F6" s="349"/>
      <c r="G6" s="349"/>
      <c r="H6" s="349"/>
      <c r="I6" s="349"/>
    </row>
    <row r="7" spans="2:9" ht="15.75">
      <c r="B7" s="166"/>
      <c r="C7" s="166"/>
      <c r="D7" s="166"/>
      <c r="E7" s="166"/>
      <c r="F7" s="166"/>
      <c r="G7" s="166"/>
      <c r="H7" s="166"/>
      <c r="I7" s="166"/>
    </row>
    <row r="8" spans="2:9" ht="22.5" customHeight="1">
      <c r="B8" s="337" t="s">
        <v>472</v>
      </c>
      <c r="C8" s="337"/>
      <c r="D8" s="337"/>
      <c r="E8" s="337"/>
      <c r="F8" s="337"/>
      <c r="G8" s="337"/>
      <c r="H8" s="337"/>
      <c r="I8" s="337"/>
    </row>
    <row r="9" spans="2:9" ht="22.5" customHeight="1">
      <c r="B9" s="349" t="s">
        <v>473</v>
      </c>
      <c r="C9" s="349"/>
      <c r="D9" s="349"/>
      <c r="E9" s="349"/>
      <c r="F9" s="349"/>
      <c r="G9" s="349"/>
      <c r="H9" s="349"/>
      <c r="I9" s="349"/>
    </row>
    <row r="10" spans="2:9" ht="22.5" customHeight="1">
      <c r="B10" s="230"/>
      <c r="C10" s="333" t="s">
        <v>429</v>
      </c>
      <c r="D10" s="306"/>
      <c r="E10" s="306"/>
      <c r="F10" s="306"/>
      <c r="G10" s="306"/>
      <c r="H10" s="306"/>
      <c r="I10" s="306"/>
    </row>
    <row r="11" spans="2:9" ht="19.5" customHeight="1">
      <c r="B11" s="337" t="s">
        <v>430</v>
      </c>
      <c r="C11" s="337"/>
      <c r="D11" s="337"/>
      <c r="E11" s="337"/>
      <c r="F11" s="337"/>
      <c r="G11" s="337"/>
      <c r="H11" s="337"/>
      <c r="I11" s="337"/>
    </row>
    <row r="12" spans="2:9" ht="19.5" customHeight="1">
      <c r="B12" s="337" t="s">
        <v>431</v>
      </c>
      <c r="C12" s="337"/>
      <c r="D12" s="337"/>
      <c r="E12" s="337"/>
      <c r="F12" s="337"/>
      <c r="G12" s="337"/>
      <c r="H12" s="337"/>
      <c r="I12" s="337"/>
    </row>
    <row r="13" spans="2:9" ht="19.5" customHeight="1">
      <c r="B13" s="337" t="s">
        <v>455</v>
      </c>
      <c r="C13" s="337"/>
      <c r="D13" s="337"/>
      <c r="E13" s="337"/>
      <c r="F13" s="337"/>
      <c r="G13" s="337"/>
      <c r="H13" s="337"/>
      <c r="I13" s="337"/>
    </row>
    <row r="14" spans="2:7" ht="15.75">
      <c r="B14" s="338" t="s">
        <v>479</v>
      </c>
      <c r="C14" s="339"/>
      <c r="D14" s="339"/>
      <c r="E14" s="339"/>
      <c r="F14" s="339"/>
      <c r="G14" s="339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44" t="s">
        <v>361</v>
      </c>
      <c r="B16" s="344"/>
      <c r="C16" s="344"/>
      <c r="D16" s="344"/>
      <c r="E16" s="344"/>
      <c r="F16" s="344"/>
      <c r="G16" s="344"/>
      <c r="H16" s="344"/>
      <c r="I16" s="344"/>
    </row>
    <row r="17" spans="1:9" ht="18.75">
      <c r="A17" s="345" t="s">
        <v>456</v>
      </c>
      <c r="B17" s="345"/>
      <c r="C17" s="345"/>
      <c r="D17" s="345"/>
      <c r="E17" s="345"/>
      <c r="F17" s="345"/>
      <c r="G17" s="345"/>
      <c r="H17" s="345"/>
      <c r="I17" s="345"/>
    </row>
    <row r="18" spans="1:9" ht="18.75">
      <c r="A18" s="346"/>
      <c r="B18" s="346"/>
      <c r="C18" s="346"/>
      <c r="D18" s="346"/>
      <c r="E18" s="346"/>
      <c r="F18" s="346"/>
      <c r="G18" s="346"/>
      <c r="H18" s="346"/>
      <c r="I18" s="346"/>
    </row>
    <row r="19" spans="1:9" ht="18.75">
      <c r="A19" s="126"/>
      <c r="B19" s="126"/>
      <c r="C19" s="126"/>
      <c r="D19" s="126"/>
      <c r="E19" s="126"/>
      <c r="F19" s="126"/>
      <c r="G19" s="126"/>
      <c r="H19" s="347" t="s">
        <v>154</v>
      </c>
      <c r="I19" s="347"/>
    </row>
    <row r="20" spans="1:9" ht="23.25" customHeight="1">
      <c r="A20" s="340" t="s">
        <v>81</v>
      </c>
      <c r="B20" s="340" t="s">
        <v>60</v>
      </c>
      <c r="C20" s="340" t="s">
        <v>216</v>
      </c>
      <c r="D20" s="342" t="s">
        <v>217</v>
      </c>
      <c r="E20" s="342" t="s">
        <v>218</v>
      </c>
      <c r="F20" s="340" t="s">
        <v>58</v>
      </c>
      <c r="G20" s="334" t="s">
        <v>152</v>
      </c>
      <c r="H20" s="335"/>
      <c r="I20" s="336"/>
    </row>
    <row r="21" spans="1:9" ht="15.75">
      <c r="A21" s="341"/>
      <c r="B21" s="341"/>
      <c r="C21" s="341"/>
      <c r="D21" s="343"/>
      <c r="E21" s="343"/>
      <c r="F21" s="341"/>
      <c r="G21" s="127" t="s">
        <v>286</v>
      </c>
      <c r="H21" s="127" t="s">
        <v>348</v>
      </c>
      <c r="I21" s="127" t="s">
        <v>450</v>
      </c>
    </row>
    <row r="22" spans="1:9" ht="15.75">
      <c r="A22" s="128">
        <v>1</v>
      </c>
      <c r="B22" s="128">
        <v>2</v>
      </c>
      <c r="C22" s="128">
        <v>3</v>
      </c>
      <c r="D22" s="129" t="s">
        <v>219</v>
      </c>
      <c r="E22" s="129" t="s">
        <v>220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07" t="s">
        <v>465</v>
      </c>
      <c r="B23" s="131" t="s">
        <v>222</v>
      </c>
      <c r="C23" s="131"/>
      <c r="D23" s="132"/>
      <c r="E23" s="132"/>
      <c r="F23" s="132"/>
      <c r="G23" s="267">
        <f>G24+G27+G32+G35+G38+G41</f>
        <v>16249.499999999998</v>
      </c>
      <c r="H23" s="267">
        <f>H24+H27+H32+H35+H38+H41</f>
        <v>6755.299999999999</v>
      </c>
      <c r="I23" s="267">
        <f>I24+I27+I32+I35+I38+I41</f>
        <v>7183.1</v>
      </c>
    </row>
    <row r="24" spans="1:9" ht="63" hidden="1">
      <c r="A24" s="181" t="s">
        <v>303</v>
      </c>
      <c r="B24" s="205" t="s">
        <v>280</v>
      </c>
      <c r="C24" s="134"/>
      <c r="D24" s="134"/>
      <c r="E24" s="134"/>
      <c r="F24" s="134"/>
      <c r="G24" s="246">
        <f aca="true" t="shared" si="0" ref="G24:I25">G25</f>
        <v>0</v>
      </c>
      <c r="H24" s="246">
        <f t="shared" si="0"/>
        <v>0</v>
      </c>
      <c r="I24" s="246">
        <f t="shared" si="0"/>
        <v>0</v>
      </c>
    </row>
    <row r="25" spans="1:9" ht="31.5" hidden="1">
      <c r="A25" s="208" t="s">
        <v>208</v>
      </c>
      <c r="B25" s="134" t="s">
        <v>281</v>
      </c>
      <c r="C25" s="134"/>
      <c r="D25" s="134"/>
      <c r="E25" s="134"/>
      <c r="F25" s="134"/>
      <c r="G25" s="246">
        <f t="shared" si="0"/>
        <v>0</v>
      </c>
      <c r="H25" s="246">
        <f t="shared" si="0"/>
        <v>0</v>
      </c>
      <c r="I25" s="246">
        <f t="shared" si="0"/>
        <v>0</v>
      </c>
    </row>
    <row r="26" spans="1:9" ht="15.75" hidden="1">
      <c r="A26" s="133" t="s">
        <v>245</v>
      </c>
      <c r="B26" s="134" t="s">
        <v>281</v>
      </c>
      <c r="C26" s="134" t="s">
        <v>167</v>
      </c>
      <c r="D26" s="134" t="s">
        <v>55</v>
      </c>
      <c r="E26" s="134" t="s">
        <v>110</v>
      </c>
      <c r="F26" s="134" t="s">
        <v>224</v>
      </c>
      <c r="G26" s="246">
        <v>0</v>
      </c>
      <c r="H26" s="246">
        <v>0</v>
      </c>
      <c r="I26" s="246">
        <v>0</v>
      </c>
    </row>
    <row r="27" spans="1:9" ht="32.25" customHeight="1">
      <c r="A27" s="48" t="s">
        <v>441</v>
      </c>
      <c r="B27" s="174" t="s">
        <v>310</v>
      </c>
      <c r="C27" s="134"/>
      <c r="D27" s="134"/>
      <c r="E27" s="134"/>
      <c r="F27" s="134"/>
      <c r="G27" s="246">
        <f>G28+G30</f>
        <v>175</v>
      </c>
      <c r="H27" s="246">
        <f>H28+H30</f>
        <v>100</v>
      </c>
      <c r="I27" s="246">
        <f>I28+I30</f>
        <v>100</v>
      </c>
    </row>
    <row r="28" spans="1:9" ht="22.5" customHeight="1">
      <c r="A28" s="48" t="s">
        <v>253</v>
      </c>
      <c r="B28" s="174" t="s">
        <v>295</v>
      </c>
      <c r="C28" s="134"/>
      <c r="D28" s="134"/>
      <c r="E28" s="134"/>
      <c r="F28" s="134"/>
      <c r="G28" s="246">
        <f>G29</f>
        <v>175</v>
      </c>
      <c r="H28" s="246">
        <f>H29</f>
        <v>100</v>
      </c>
      <c r="I28" s="246">
        <f>I29</f>
        <v>100</v>
      </c>
    </row>
    <row r="29" spans="1:9" ht="32.25" customHeight="1">
      <c r="A29" s="113" t="s">
        <v>383</v>
      </c>
      <c r="B29" s="174" t="s">
        <v>295</v>
      </c>
      <c r="C29" s="134" t="s">
        <v>167</v>
      </c>
      <c r="D29" s="134" t="s">
        <v>55</v>
      </c>
      <c r="E29" s="134" t="s">
        <v>110</v>
      </c>
      <c r="F29" s="134" t="s">
        <v>378</v>
      </c>
      <c r="G29" s="246">
        <f>100+75</f>
        <v>175</v>
      </c>
      <c r="H29" s="246">
        <v>100</v>
      </c>
      <c r="I29" s="246">
        <v>100</v>
      </c>
    </row>
    <row r="30" spans="1:9" ht="18.75" customHeight="1" hidden="1">
      <c r="A30" s="226" t="s">
        <v>440</v>
      </c>
      <c r="B30" s="174" t="s">
        <v>439</v>
      </c>
      <c r="C30" s="134"/>
      <c r="D30" s="134"/>
      <c r="E30" s="134"/>
      <c r="F30" s="134"/>
      <c r="G30" s="246">
        <f>G31</f>
        <v>0</v>
      </c>
      <c r="H30" s="246">
        <f>H31</f>
        <v>0</v>
      </c>
      <c r="I30" s="246">
        <f>I31</f>
        <v>0</v>
      </c>
    </row>
    <row r="31" spans="1:9" ht="32.25" customHeight="1" hidden="1">
      <c r="A31" s="113" t="s">
        <v>383</v>
      </c>
      <c r="B31" s="174" t="s">
        <v>439</v>
      </c>
      <c r="C31" s="134" t="s">
        <v>167</v>
      </c>
      <c r="D31" s="134" t="s">
        <v>55</v>
      </c>
      <c r="E31" s="134" t="s">
        <v>110</v>
      </c>
      <c r="F31" s="134" t="s">
        <v>378</v>
      </c>
      <c r="G31" s="246">
        <f>649.8-649.8</f>
        <v>0</v>
      </c>
      <c r="H31" s="246">
        <v>0</v>
      </c>
      <c r="I31" s="246">
        <v>0</v>
      </c>
    </row>
    <row r="32" spans="1:9" ht="30.75" customHeight="1">
      <c r="A32" s="111" t="s">
        <v>433</v>
      </c>
      <c r="B32" s="64" t="s">
        <v>435</v>
      </c>
      <c r="C32" s="49">
        <v>156</v>
      </c>
      <c r="D32" s="61" t="s">
        <v>55</v>
      </c>
      <c r="E32" s="61" t="s">
        <v>110</v>
      </c>
      <c r="F32" s="76"/>
      <c r="G32" s="246">
        <f aca="true" t="shared" si="1" ref="G32:I33">G33</f>
        <v>1430.9</v>
      </c>
      <c r="H32" s="246">
        <f t="shared" si="1"/>
        <v>0</v>
      </c>
      <c r="I32" s="246">
        <f t="shared" si="1"/>
        <v>0</v>
      </c>
    </row>
    <row r="33" spans="1:9" ht="19.5" customHeight="1">
      <c r="A33" s="48" t="s">
        <v>264</v>
      </c>
      <c r="B33" s="64" t="s">
        <v>436</v>
      </c>
      <c r="C33" s="49">
        <v>156</v>
      </c>
      <c r="D33" s="61" t="s">
        <v>55</v>
      </c>
      <c r="E33" s="61" t="s">
        <v>110</v>
      </c>
      <c r="F33" s="76"/>
      <c r="G33" s="246">
        <f t="shared" si="1"/>
        <v>1430.9</v>
      </c>
      <c r="H33" s="246">
        <f t="shared" si="1"/>
        <v>0</v>
      </c>
      <c r="I33" s="246">
        <f t="shared" si="1"/>
        <v>0</v>
      </c>
    </row>
    <row r="34" spans="1:9" ht="30.75" customHeight="1">
      <c r="A34" s="113" t="s">
        <v>383</v>
      </c>
      <c r="B34" s="64" t="s">
        <v>436</v>
      </c>
      <c r="C34" s="49">
        <v>156</v>
      </c>
      <c r="D34" s="61" t="s">
        <v>55</v>
      </c>
      <c r="E34" s="61" t="s">
        <v>110</v>
      </c>
      <c r="F34" s="76">
        <v>240</v>
      </c>
      <c r="G34" s="246">
        <v>1430.9</v>
      </c>
      <c r="H34" s="246">
        <v>0</v>
      </c>
      <c r="I34" s="246">
        <v>0</v>
      </c>
    </row>
    <row r="35" spans="1:9" ht="47.25" customHeight="1">
      <c r="A35" s="113" t="s">
        <v>482</v>
      </c>
      <c r="B35" s="64" t="s">
        <v>480</v>
      </c>
      <c r="C35" s="49">
        <v>156</v>
      </c>
      <c r="D35" s="61" t="s">
        <v>55</v>
      </c>
      <c r="E35" s="61" t="s">
        <v>110</v>
      </c>
      <c r="F35" s="76"/>
      <c r="G35" s="246">
        <f aca="true" t="shared" si="2" ref="G35:I36">G36</f>
        <v>400</v>
      </c>
      <c r="H35" s="246">
        <f t="shared" si="2"/>
        <v>0</v>
      </c>
      <c r="I35" s="246">
        <f t="shared" si="2"/>
        <v>0</v>
      </c>
    </row>
    <row r="36" spans="1:9" ht="23.25" customHeight="1">
      <c r="A36" s="48" t="s">
        <v>264</v>
      </c>
      <c r="B36" s="64" t="s">
        <v>481</v>
      </c>
      <c r="C36" s="49">
        <v>156</v>
      </c>
      <c r="D36" s="61" t="s">
        <v>55</v>
      </c>
      <c r="E36" s="61" t="s">
        <v>110</v>
      </c>
      <c r="F36" s="76"/>
      <c r="G36" s="246">
        <f t="shared" si="2"/>
        <v>400</v>
      </c>
      <c r="H36" s="246">
        <f t="shared" si="2"/>
        <v>0</v>
      </c>
      <c r="I36" s="246">
        <f t="shared" si="2"/>
        <v>0</v>
      </c>
    </row>
    <row r="37" spans="1:9" ht="30.75" customHeight="1">
      <c r="A37" s="113" t="s">
        <v>383</v>
      </c>
      <c r="B37" s="64" t="s">
        <v>481</v>
      </c>
      <c r="C37" s="49">
        <v>156</v>
      </c>
      <c r="D37" s="61" t="s">
        <v>55</v>
      </c>
      <c r="E37" s="61" t="s">
        <v>110</v>
      </c>
      <c r="F37" s="76">
        <v>240</v>
      </c>
      <c r="G37" s="246">
        <v>400</v>
      </c>
      <c r="H37" s="246">
        <v>0</v>
      </c>
      <c r="I37" s="246">
        <v>0</v>
      </c>
    </row>
    <row r="38" spans="1:9" ht="30.75" customHeight="1">
      <c r="A38" s="48" t="s">
        <v>491</v>
      </c>
      <c r="B38" s="64" t="s">
        <v>490</v>
      </c>
      <c r="C38" s="49">
        <v>156</v>
      </c>
      <c r="D38" s="61" t="s">
        <v>55</v>
      </c>
      <c r="E38" s="61" t="s">
        <v>110</v>
      </c>
      <c r="F38" s="76"/>
      <c r="G38" s="246">
        <f aca="true" t="shared" si="3" ref="G38:I39">G39</f>
        <v>8239.3</v>
      </c>
      <c r="H38" s="246">
        <f t="shared" si="3"/>
        <v>0</v>
      </c>
      <c r="I38" s="246">
        <f t="shared" si="3"/>
        <v>0</v>
      </c>
    </row>
    <row r="39" spans="1:9" ht="23.25" customHeight="1">
      <c r="A39" s="48" t="s">
        <v>264</v>
      </c>
      <c r="B39" s="64" t="s">
        <v>490</v>
      </c>
      <c r="C39" s="49">
        <v>156</v>
      </c>
      <c r="D39" s="61" t="s">
        <v>55</v>
      </c>
      <c r="E39" s="61" t="s">
        <v>110</v>
      </c>
      <c r="F39" s="76"/>
      <c r="G39" s="246">
        <f t="shared" si="3"/>
        <v>8239.3</v>
      </c>
      <c r="H39" s="246">
        <f t="shared" si="3"/>
        <v>0</v>
      </c>
      <c r="I39" s="246">
        <f t="shared" si="3"/>
        <v>0</v>
      </c>
    </row>
    <row r="40" spans="1:9" ht="30.75" customHeight="1">
      <c r="A40" s="113" t="s">
        <v>383</v>
      </c>
      <c r="B40" s="64" t="s">
        <v>490</v>
      </c>
      <c r="C40" s="49">
        <v>156</v>
      </c>
      <c r="D40" s="61" t="s">
        <v>55</v>
      </c>
      <c r="E40" s="61" t="s">
        <v>110</v>
      </c>
      <c r="F40" s="76">
        <v>240</v>
      </c>
      <c r="G40" s="246">
        <f>16500-5500-800-1960.7</f>
        <v>8239.3</v>
      </c>
      <c r="H40" s="246">
        <v>0</v>
      </c>
      <c r="I40" s="246">
        <v>0</v>
      </c>
    </row>
    <row r="41" spans="1:9" ht="36.75" customHeight="1">
      <c r="A41" s="181" t="s">
        <v>355</v>
      </c>
      <c r="B41" s="205" t="s">
        <v>280</v>
      </c>
      <c r="C41" s="134"/>
      <c r="D41" s="134"/>
      <c r="E41" s="134"/>
      <c r="F41" s="134"/>
      <c r="G41" s="246">
        <f>G42+G44+G46+G48</f>
        <v>6004.299999999999</v>
      </c>
      <c r="H41" s="246">
        <f>H42+H44+H46+H48</f>
        <v>6655.299999999999</v>
      </c>
      <c r="I41" s="246">
        <f>I42+I44+I46+I48</f>
        <v>7083.1</v>
      </c>
    </row>
    <row r="42" spans="1:9" ht="66" customHeight="1" hidden="1">
      <c r="A42" s="206" t="s">
        <v>356</v>
      </c>
      <c r="B42" s="64" t="s">
        <v>434</v>
      </c>
      <c r="C42" s="134"/>
      <c r="D42" s="134"/>
      <c r="E42" s="134"/>
      <c r="F42" s="134"/>
      <c r="G42" s="193">
        <f>G43</f>
        <v>0</v>
      </c>
      <c r="H42" s="193">
        <f>H43</f>
        <v>0</v>
      </c>
      <c r="I42" s="193">
        <f>I43</f>
        <v>0</v>
      </c>
    </row>
    <row r="43" spans="1:9" ht="30.75" customHeight="1" hidden="1">
      <c r="A43" s="213" t="s">
        <v>383</v>
      </c>
      <c r="B43" s="64" t="s">
        <v>434</v>
      </c>
      <c r="C43" s="134" t="s">
        <v>167</v>
      </c>
      <c r="D43" s="134" t="s">
        <v>55</v>
      </c>
      <c r="E43" s="134" t="s">
        <v>110</v>
      </c>
      <c r="F43" s="134" t="s">
        <v>378</v>
      </c>
      <c r="G43" s="193">
        <v>0</v>
      </c>
      <c r="H43" s="193">
        <v>0</v>
      </c>
      <c r="I43" s="193">
        <v>0</v>
      </c>
    </row>
    <row r="44" spans="1:9" ht="31.5">
      <c r="A44" s="133" t="s">
        <v>208</v>
      </c>
      <c r="B44" s="134" t="s">
        <v>281</v>
      </c>
      <c r="C44" s="134"/>
      <c r="D44" s="134"/>
      <c r="E44" s="134"/>
      <c r="F44" s="134"/>
      <c r="G44" s="246">
        <f>G45</f>
        <v>4893.2</v>
      </c>
      <c r="H44" s="246">
        <f>H45</f>
        <v>5544.2</v>
      </c>
      <c r="I44" s="246">
        <f>I45</f>
        <v>5972</v>
      </c>
    </row>
    <row r="45" spans="1:9" ht="29.25" customHeight="1">
      <c r="A45" s="213" t="s">
        <v>383</v>
      </c>
      <c r="B45" s="134" t="s">
        <v>281</v>
      </c>
      <c r="C45" s="134" t="s">
        <v>167</v>
      </c>
      <c r="D45" s="134" t="s">
        <v>55</v>
      </c>
      <c r="E45" s="134" t="s">
        <v>110</v>
      </c>
      <c r="F45" s="134" t="s">
        <v>378</v>
      </c>
      <c r="G45" s="244">
        <f>5544.2-651</f>
        <v>4893.2</v>
      </c>
      <c r="H45" s="244">
        <v>5544.2</v>
      </c>
      <c r="I45" s="244">
        <v>5972</v>
      </c>
    </row>
    <row r="46" spans="1:9" ht="15.75">
      <c r="A46" s="133" t="s">
        <v>264</v>
      </c>
      <c r="B46" s="134" t="s">
        <v>415</v>
      </c>
      <c r="C46" s="176"/>
      <c r="D46" s="176"/>
      <c r="E46" s="176"/>
      <c r="F46" s="176"/>
      <c r="G46" s="246">
        <f>G47</f>
        <v>1111.1</v>
      </c>
      <c r="H46" s="246">
        <f>H47</f>
        <v>1111.1</v>
      </c>
      <c r="I46" s="246">
        <f>I47</f>
        <v>1111.1</v>
      </c>
    </row>
    <row r="47" spans="1:9" ht="31.5">
      <c r="A47" s="213" t="s">
        <v>383</v>
      </c>
      <c r="B47" s="134" t="s">
        <v>415</v>
      </c>
      <c r="C47" s="134" t="s">
        <v>167</v>
      </c>
      <c r="D47" s="134" t="s">
        <v>55</v>
      </c>
      <c r="E47" s="134" t="s">
        <v>110</v>
      </c>
      <c r="F47" s="134" t="s">
        <v>378</v>
      </c>
      <c r="G47" s="246">
        <v>1111.1</v>
      </c>
      <c r="H47" s="246">
        <v>1111.1</v>
      </c>
      <c r="I47" s="246">
        <v>1111.1</v>
      </c>
    </row>
    <row r="48" spans="1:9" ht="15.75" hidden="1">
      <c r="A48" s="133" t="s">
        <v>264</v>
      </c>
      <c r="B48" s="134" t="s">
        <v>416</v>
      </c>
      <c r="C48" s="134"/>
      <c r="D48" s="134"/>
      <c r="E48" s="134"/>
      <c r="F48" s="134"/>
      <c r="G48" s="231">
        <f>G49</f>
        <v>0</v>
      </c>
      <c r="H48" s="231">
        <f>H49</f>
        <v>0</v>
      </c>
      <c r="I48" s="231">
        <f>I49</f>
        <v>0</v>
      </c>
    </row>
    <row r="49" spans="1:9" ht="31.5" hidden="1">
      <c r="A49" s="213" t="s">
        <v>383</v>
      </c>
      <c r="B49" s="134" t="s">
        <v>416</v>
      </c>
      <c r="C49" s="134" t="s">
        <v>167</v>
      </c>
      <c r="D49" s="134" t="s">
        <v>55</v>
      </c>
      <c r="E49" s="134" t="s">
        <v>110</v>
      </c>
      <c r="F49" s="134" t="s">
        <v>224</v>
      </c>
      <c r="G49" s="193">
        <v>0</v>
      </c>
      <c r="H49" s="193">
        <v>0</v>
      </c>
      <c r="I49" s="193">
        <v>0</v>
      </c>
    </row>
    <row r="50" spans="1:9" ht="60" customHeight="1">
      <c r="A50" s="160" t="s">
        <v>500</v>
      </c>
      <c r="B50" s="131" t="s">
        <v>242</v>
      </c>
      <c r="C50" s="157"/>
      <c r="D50" s="158"/>
      <c r="E50" s="158"/>
      <c r="F50" s="128"/>
      <c r="G50" s="259">
        <f>G51+G56+G59+G62+G67+G70</f>
        <v>63853.5</v>
      </c>
      <c r="H50" s="259">
        <f>H51+H56+H67+H70</f>
        <v>2524</v>
      </c>
      <c r="I50" s="259">
        <f>I51+I56+I67+I70</f>
        <v>2622</v>
      </c>
    </row>
    <row r="51" spans="1:9" ht="47.25">
      <c r="A51" s="159" t="s">
        <v>339</v>
      </c>
      <c r="B51" s="134" t="s">
        <v>243</v>
      </c>
      <c r="C51" s="128"/>
      <c r="D51" s="129"/>
      <c r="E51" s="129"/>
      <c r="F51" s="128"/>
      <c r="G51" s="246">
        <f>G52+G54</f>
        <v>3536.2</v>
      </c>
      <c r="H51" s="246">
        <f>H52+H54</f>
        <v>2524</v>
      </c>
      <c r="I51" s="246">
        <f>I52+I54</f>
        <v>2622</v>
      </c>
    </row>
    <row r="52" spans="1:9" ht="17.25" customHeight="1">
      <c r="A52" s="159" t="s">
        <v>207</v>
      </c>
      <c r="B52" s="134" t="s">
        <v>244</v>
      </c>
      <c r="C52" s="128"/>
      <c r="D52" s="129"/>
      <c r="E52" s="129"/>
      <c r="F52" s="128"/>
      <c r="G52" s="260">
        <f>G53</f>
        <v>3536.2</v>
      </c>
      <c r="H52" s="260">
        <f>H53</f>
        <v>2524</v>
      </c>
      <c r="I52" s="265">
        <f>I53</f>
        <v>2622</v>
      </c>
    </row>
    <row r="53" spans="1:9" ht="15.75">
      <c r="A53" s="213" t="s">
        <v>385</v>
      </c>
      <c r="B53" s="134" t="s">
        <v>244</v>
      </c>
      <c r="C53" s="128">
        <v>156</v>
      </c>
      <c r="D53" s="129" t="s">
        <v>111</v>
      </c>
      <c r="E53" s="129" t="s">
        <v>54</v>
      </c>
      <c r="F53" s="128">
        <v>610</v>
      </c>
      <c r="G53" s="266">
        <f>2315+500+471.2+250</f>
        <v>3536.2</v>
      </c>
      <c r="H53" s="261">
        <v>2524</v>
      </c>
      <c r="I53" s="261">
        <v>2622</v>
      </c>
    </row>
    <row r="54" spans="1:9" ht="47.25" hidden="1">
      <c r="A54" s="48" t="s">
        <v>211</v>
      </c>
      <c r="B54" s="64" t="s">
        <v>345</v>
      </c>
      <c r="C54" s="128"/>
      <c r="D54" s="129"/>
      <c r="E54" s="129"/>
      <c r="F54" s="128"/>
      <c r="G54" s="194">
        <f>G55</f>
        <v>0</v>
      </c>
      <c r="H54" s="194">
        <f>H55</f>
        <v>0</v>
      </c>
      <c r="I54" s="194">
        <f>I55</f>
        <v>0</v>
      </c>
    </row>
    <row r="55" spans="1:9" ht="15.75" hidden="1">
      <c r="A55" s="159" t="s">
        <v>43</v>
      </c>
      <c r="B55" s="64" t="s">
        <v>345</v>
      </c>
      <c r="C55" s="128">
        <v>156</v>
      </c>
      <c r="D55" s="129" t="s">
        <v>111</v>
      </c>
      <c r="E55" s="129" t="s">
        <v>54</v>
      </c>
      <c r="F55" s="128">
        <v>612</v>
      </c>
      <c r="G55" s="195">
        <v>0</v>
      </c>
      <c r="H55" s="194">
        <v>0</v>
      </c>
      <c r="I55" s="194">
        <v>0</v>
      </c>
    </row>
    <row r="56" spans="1:9" ht="32.25" customHeight="1">
      <c r="A56" s="111" t="s">
        <v>298</v>
      </c>
      <c r="B56" s="64">
        <v>3900200000</v>
      </c>
      <c r="C56" s="128"/>
      <c r="D56" s="129"/>
      <c r="E56" s="129"/>
      <c r="F56" s="128"/>
      <c r="G56" s="246">
        <f>G57</f>
        <v>1082.6</v>
      </c>
      <c r="H56" s="246">
        <f>H59+H65</f>
        <v>0</v>
      </c>
      <c r="I56" s="246">
        <f>I59+I65</f>
        <v>0</v>
      </c>
    </row>
    <row r="57" spans="1:9" ht="66.75" customHeight="1">
      <c r="A57" s="48" t="s">
        <v>212</v>
      </c>
      <c r="B57" s="64" t="s">
        <v>246</v>
      </c>
      <c r="C57" s="128"/>
      <c r="D57" s="129"/>
      <c r="E57" s="129"/>
      <c r="F57" s="128"/>
      <c r="G57" s="246">
        <f>G58</f>
        <v>1082.6</v>
      </c>
      <c r="H57" s="246">
        <f>H58</f>
        <v>0</v>
      </c>
      <c r="I57" s="246">
        <f>I58</f>
        <v>0</v>
      </c>
    </row>
    <row r="58" spans="1:9" ht="33.75" customHeight="1">
      <c r="A58" s="113" t="s">
        <v>383</v>
      </c>
      <c r="B58" s="64" t="s">
        <v>246</v>
      </c>
      <c r="C58" s="128">
        <v>156</v>
      </c>
      <c r="D58" s="129" t="s">
        <v>111</v>
      </c>
      <c r="E58" s="129" t="s">
        <v>54</v>
      </c>
      <c r="F58" s="128">
        <v>240</v>
      </c>
      <c r="G58" s="246">
        <v>1082.6</v>
      </c>
      <c r="H58" s="246">
        <v>0</v>
      </c>
      <c r="I58" s="246">
        <v>0</v>
      </c>
    </row>
    <row r="59" spans="1:9" ht="31.5" hidden="1">
      <c r="A59" s="159" t="s">
        <v>305</v>
      </c>
      <c r="B59" s="64">
        <v>3900400000</v>
      </c>
      <c r="C59" s="128"/>
      <c r="D59" s="129"/>
      <c r="E59" s="129"/>
      <c r="F59" s="128"/>
      <c r="G59" s="246">
        <f>G61</f>
        <v>0</v>
      </c>
      <c r="H59" s="246">
        <f>H61</f>
        <v>0</v>
      </c>
      <c r="I59" s="246">
        <f>I61</f>
        <v>0</v>
      </c>
    </row>
    <row r="60" spans="1:9" ht="15.75" hidden="1">
      <c r="A60" s="159" t="s">
        <v>207</v>
      </c>
      <c r="B60" s="64">
        <v>3900420300</v>
      </c>
      <c r="C60" s="128"/>
      <c r="D60" s="129"/>
      <c r="E60" s="129"/>
      <c r="F60" s="128"/>
      <c r="G60" s="246"/>
      <c r="H60" s="246"/>
      <c r="I60" s="246"/>
    </row>
    <row r="61" spans="1:9" ht="15.75" hidden="1">
      <c r="A61" s="159" t="s">
        <v>245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46">
        <v>0</v>
      </c>
      <c r="H61" s="264">
        <v>0</v>
      </c>
      <c r="I61" s="264">
        <v>0</v>
      </c>
    </row>
    <row r="62" spans="1:9" ht="15.75">
      <c r="A62" s="111" t="s">
        <v>297</v>
      </c>
      <c r="B62" s="64">
        <v>3900500000</v>
      </c>
      <c r="C62" s="128"/>
      <c r="D62" s="129"/>
      <c r="E62" s="129"/>
      <c r="F62" s="128"/>
      <c r="G62" s="246">
        <f>G63+G65</f>
        <v>58338.7</v>
      </c>
      <c r="H62" s="246">
        <f>H63+H65</f>
        <v>0</v>
      </c>
      <c r="I62" s="246">
        <f>I63+I65</f>
        <v>0</v>
      </c>
    </row>
    <row r="63" spans="1:9" ht="15.75">
      <c r="A63" s="213" t="s">
        <v>207</v>
      </c>
      <c r="B63" s="76">
        <v>3900520300</v>
      </c>
      <c r="C63" s="211"/>
      <c r="D63" s="212"/>
      <c r="E63" s="212"/>
      <c r="F63" s="211"/>
      <c r="G63" s="246">
        <f>G64</f>
        <v>5138.7</v>
      </c>
      <c r="H63" s="246">
        <f>H64</f>
        <v>0</v>
      </c>
      <c r="I63" s="246">
        <f>I64</f>
        <v>0</v>
      </c>
    </row>
    <row r="64" spans="1:9" ht="31.5">
      <c r="A64" s="113" t="s">
        <v>383</v>
      </c>
      <c r="B64" s="76">
        <v>3900520300</v>
      </c>
      <c r="C64" s="211">
        <v>156</v>
      </c>
      <c r="D64" s="212" t="s">
        <v>111</v>
      </c>
      <c r="E64" s="212" t="s">
        <v>54</v>
      </c>
      <c r="F64" s="211">
        <v>240</v>
      </c>
      <c r="G64" s="246">
        <f>5500-361.3</f>
        <v>5138.7</v>
      </c>
      <c r="H64" s="246">
        <v>0</v>
      </c>
      <c r="I64" s="246">
        <v>0</v>
      </c>
    </row>
    <row r="65" spans="1:9" ht="48.75" customHeight="1">
      <c r="A65" s="48" t="s">
        <v>211</v>
      </c>
      <c r="B65" s="64" t="s">
        <v>296</v>
      </c>
      <c r="C65" s="128"/>
      <c r="D65" s="129"/>
      <c r="E65" s="129"/>
      <c r="F65" s="128"/>
      <c r="G65" s="246">
        <f>G66</f>
        <v>53200</v>
      </c>
      <c r="H65" s="246">
        <f>H66</f>
        <v>0</v>
      </c>
      <c r="I65" s="246">
        <f>I66</f>
        <v>0</v>
      </c>
    </row>
    <row r="66" spans="1:9" ht="14.25" customHeight="1">
      <c r="A66" s="48" t="s">
        <v>245</v>
      </c>
      <c r="B66" s="64" t="s">
        <v>296</v>
      </c>
      <c r="C66" s="128">
        <v>156</v>
      </c>
      <c r="D66" s="129" t="s">
        <v>111</v>
      </c>
      <c r="E66" s="129" t="s">
        <v>54</v>
      </c>
      <c r="F66" s="128">
        <v>244</v>
      </c>
      <c r="G66" s="242">
        <v>53200</v>
      </c>
      <c r="H66" s="264">
        <v>0</v>
      </c>
      <c r="I66" s="264">
        <v>0</v>
      </c>
    </row>
    <row r="67" spans="1:9" ht="47.25" customHeight="1" hidden="1">
      <c r="A67" s="48" t="s">
        <v>307</v>
      </c>
      <c r="B67" s="64">
        <v>3900600000</v>
      </c>
      <c r="C67" s="128"/>
      <c r="D67" s="129"/>
      <c r="E67" s="129"/>
      <c r="F67" s="128"/>
      <c r="G67" s="246">
        <f aca="true" t="shared" si="4" ref="G67:I68">G68</f>
        <v>0</v>
      </c>
      <c r="H67" s="246">
        <f t="shared" si="4"/>
        <v>0</v>
      </c>
      <c r="I67" s="246">
        <f t="shared" si="4"/>
        <v>0</v>
      </c>
    </row>
    <row r="68" spans="1:9" ht="15" customHeight="1" hidden="1">
      <c r="A68" s="159" t="s">
        <v>207</v>
      </c>
      <c r="B68" s="64">
        <v>3900620300</v>
      </c>
      <c r="C68" s="128"/>
      <c r="D68" s="129"/>
      <c r="E68" s="129"/>
      <c r="F68" s="128"/>
      <c r="G68" s="246">
        <f t="shared" si="4"/>
        <v>0</v>
      </c>
      <c r="H68" s="246">
        <f t="shared" si="4"/>
        <v>0</v>
      </c>
      <c r="I68" s="246">
        <f t="shared" si="4"/>
        <v>0</v>
      </c>
    </row>
    <row r="69" spans="1:9" ht="18" customHeight="1" hidden="1">
      <c r="A69" s="159" t="s">
        <v>245</v>
      </c>
      <c r="B69" s="64">
        <v>3900620300</v>
      </c>
      <c r="C69" s="128">
        <v>156</v>
      </c>
      <c r="D69" s="129" t="s">
        <v>111</v>
      </c>
      <c r="E69" s="129" t="s">
        <v>54</v>
      </c>
      <c r="F69" s="128">
        <v>244</v>
      </c>
      <c r="G69" s="242">
        <v>0</v>
      </c>
      <c r="H69" s="264">
        <v>0</v>
      </c>
      <c r="I69" s="264">
        <v>0</v>
      </c>
    </row>
    <row r="70" spans="1:9" ht="18" customHeight="1">
      <c r="A70" s="210" t="s">
        <v>363</v>
      </c>
      <c r="B70" s="76">
        <v>3900700000</v>
      </c>
      <c r="C70" s="211"/>
      <c r="D70" s="212"/>
      <c r="E70" s="212"/>
      <c r="F70" s="211"/>
      <c r="G70" s="246">
        <f aca="true" t="shared" si="5" ref="G70:I71">G71</f>
        <v>896</v>
      </c>
      <c r="H70" s="246">
        <f t="shared" si="5"/>
        <v>0</v>
      </c>
      <c r="I70" s="246">
        <f t="shared" si="5"/>
        <v>0</v>
      </c>
    </row>
    <row r="71" spans="1:9" ht="14.25" customHeight="1">
      <c r="A71" s="213" t="s">
        <v>207</v>
      </c>
      <c r="B71" s="76">
        <v>3900720300</v>
      </c>
      <c r="C71" s="211"/>
      <c r="D71" s="212"/>
      <c r="E71" s="212"/>
      <c r="F71" s="211"/>
      <c r="G71" s="246">
        <f t="shared" si="5"/>
        <v>896</v>
      </c>
      <c r="H71" s="246">
        <f t="shared" si="5"/>
        <v>0</v>
      </c>
      <c r="I71" s="246">
        <f t="shared" si="5"/>
        <v>0</v>
      </c>
    </row>
    <row r="72" spans="1:9" ht="29.25" customHeight="1">
      <c r="A72" s="213" t="s">
        <v>383</v>
      </c>
      <c r="B72" s="76">
        <v>3900720300</v>
      </c>
      <c r="C72" s="211">
        <v>156</v>
      </c>
      <c r="D72" s="212" t="s">
        <v>111</v>
      </c>
      <c r="E72" s="212" t="s">
        <v>54</v>
      </c>
      <c r="F72" s="211">
        <v>240</v>
      </c>
      <c r="G72" s="246">
        <f>75+228+200+88+55+250</f>
        <v>896</v>
      </c>
      <c r="H72" s="264">
        <v>0</v>
      </c>
      <c r="I72" s="264">
        <v>0</v>
      </c>
    </row>
    <row r="73" spans="1:9" ht="77.25" customHeight="1">
      <c r="A73" s="160" t="s">
        <v>464</v>
      </c>
      <c r="B73" s="132" t="s">
        <v>269</v>
      </c>
      <c r="C73" s="128"/>
      <c r="D73" s="129"/>
      <c r="E73" s="129"/>
      <c r="F73" s="128"/>
      <c r="G73" s="259">
        <f>G74+G77+G80+G83</f>
        <v>40142.5</v>
      </c>
      <c r="H73" s="259">
        <f>H74+H77+H80+H83</f>
        <v>0</v>
      </c>
      <c r="I73" s="259">
        <f>I74+I77+I80+I83</f>
        <v>0</v>
      </c>
    </row>
    <row r="74" spans="1:9" ht="50.25" customHeight="1" hidden="1">
      <c r="A74" s="159" t="s">
        <v>267</v>
      </c>
      <c r="B74" s="134" t="s">
        <v>270</v>
      </c>
      <c r="C74" s="128"/>
      <c r="D74" s="129"/>
      <c r="E74" s="129"/>
      <c r="F74" s="128"/>
      <c r="G74" s="246">
        <f aca="true" t="shared" si="6" ref="G74:I75">G75</f>
        <v>0</v>
      </c>
      <c r="H74" s="246">
        <f t="shared" si="6"/>
        <v>0</v>
      </c>
      <c r="I74" s="246">
        <f t="shared" si="6"/>
        <v>0</v>
      </c>
    </row>
    <row r="75" spans="1:9" ht="31.5" customHeight="1" hidden="1">
      <c r="A75" s="159" t="s">
        <v>268</v>
      </c>
      <c r="B75" s="134" t="s">
        <v>274</v>
      </c>
      <c r="C75" s="128"/>
      <c r="D75" s="129"/>
      <c r="E75" s="129"/>
      <c r="F75" s="128"/>
      <c r="G75" s="246">
        <f t="shared" si="6"/>
        <v>0</v>
      </c>
      <c r="H75" s="246">
        <f t="shared" si="6"/>
        <v>0</v>
      </c>
      <c r="I75" s="246">
        <f t="shared" si="6"/>
        <v>0</v>
      </c>
    </row>
    <row r="76" spans="1:9" ht="15.75" hidden="1">
      <c r="A76" s="159" t="s">
        <v>245</v>
      </c>
      <c r="B76" s="134" t="s">
        <v>274</v>
      </c>
      <c r="C76" s="128">
        <v>156</v>
      </c>
      <c r="D76" s="129" t="s">
        <v>55</v>
      </c>
      <c r="E76" s="129" t="s">
        <v>109</v>
      </c>
      <c r="F76" s="128">
        <v>243</v>
      </c>
      <c r="G76" s="246">
        <v>0</v>
      </c>
      <c r="H76" s="264">
        <v>0</v>
      </c>
      <c r="I76" s="264">
        <v>0</v>
      </c>
    </row>
    <row r="77" spans="1:9" ht="46.5" customHeight="1">
      <c r="A77" s="159" t="s">
        <v>292</v>
      </c>
      <c r="B77" s="174" t="s">
        <v>293</v>
      </c>
      <c r="C77" s="128"/>
      <c r="D77" s="129"/>
      <c r="E77" s="129"/>
      <c r="F77" s="128"/>
      <c r="G77" s="246">
        <f aca="true" t="shared" si="7" ref="G77:I78">G78</f>
        <v>1300</v>
      </c>
      <c r="H77" s="246">
        <f t="shared" si="7"/>
        <v>0</v>
      </c>
      <c r="I77" s="246">
        <f t="shared" si="7"/>
        <v>0</v>
      </c>
    </row>
    <row r="78" spans="1:9" ht="20.25" customHeight="1">
      <c r="A78" s="48" t="s">
        <v>136</v>
      </c>
      <c r="B78" s="174" t="s">
        <v>294</v>
      </c>
      <c r="C78" s="128"/>
      <c r="D78" s="129"/>
      <c r="E78" s="129"/>
      <c r="F78" s="128"/>
      <c r="G78" s="246">
        <f t="shared" si="7"/>
        <v>1300</v>
      </c>
      <c r="H78" s="246">
        <f t="shared" si="7"/>
        <v>0</v>
      </c>
      <c r="I78" s="246">
        <f t="shared" si="7"/>
        <v>0</v>
      </c>
    </row>
    <row r="79" spans="1:9" ht="49.5" customHeight="1">
      <c r="A79" s="217" t="s">
        <v>386</v>
      </c>
      <c r="B79" s="174" t="s">
        <v>294</v>
      </c>
      <c r="C79" s="128">
        <v>156</v>
      </c>
      <c r="D79" s="129" t="s">
        <v>55</v>
      </c>
      <c r="E79" s="129" t="s">
        <v>109</v>
      </c>
      <c r="F79" s="128">
        <v>810</v>
      </c>
      <c r="G79" s="246">
        <f>2400-100+100-1400+300</f>
        <v>1300</v>
      </c>
      <c r="H79" s="264">
        <v>0</v>
      </c>
      <c r="I79" s="264">
        <v>0</v>
      </c>
    </row>
    <row r="80" spans="1:9" ht="27.75" customHeight="1">
      <c r="A80" s="159" t="s">
        <v>419</v>
      </c>
      <c r="B80" s="174" t="s">
        <v>417</v>
      </c>
      <c r="C80" s="128"/>
      <c r="D80" s="129"/>
      <c r="E80" s="129"/>
      <c r="F80" s="128"/>
      <c r="G80" s="246">
        <f aca="true" t="shared" si="8" ref="G80:I81">G81</f>
        <v>6312.6</v>
      </c>
      <c r="H80" s="246">
        <f t="shared" si="8"/>
        <v>0</v>
      </c>
      <c r="I80" s="246">
        <f t="shared" si="8"/>
        <v>0</v>
      </c>
    </row>
    <row r="81" spans="1:9" ht="18.75" customHeight="1">
      <c r="A81" s="48" t="s">
        <v>136</v>
      </c>
      <c r="B81" s="174" t="s">
        <v>418</v>
      </c>
      <c r="C81" s="128"/>
      <c r="D81" s="129"/>
      <c r="E81" s="129"/>
      <c r="F81" s="128"/>
      <c r="G81" s="246">
        <f t="shared" si="8"/>
        <v>6312.6</v>
      </c>
      <c r="H81" s="246">
        <f t="shared" si="8"/>
        <v>0</v>
      </c>
      <c r="I81" s="246">
        <f t="shared" si="8"/>
        <v>0</v>
      </c>
    </row>
    <row r="82" spans="1:9" ht="22.5" customHeight="1">
      <c r="A82" s="217" t="s">
        <v>388</v>
      </c>
      <c r="B82" s="174" t="s">
        <v>418</v>
      </c>
      <c r="C82" s="128">
        <v>156</v>
      </c>
      <c r="D82" s="129" t="s">
        <v>55</v>
      </c>
      <c r="E82" s="129" t="s">
        <v>109</v>
      </c>
      <c r="F82" s="128">
        <v>410</v>
      </c>
      <c r="G82" s="246">
        <f>7063.1-750.5</f>
        <v>6312.6</v>
      </c>
      <c r="H82" s="264">
        <v>0</v>
      </c>
      <c r="I82" s="264">
        <v>0</v>
      </c>
    </row>
    <row r="83" spans="1:9" ht="33.75" customHeight="1">
      <c r="A83" s="159" t="s">
        <v>353</v>
      </c>
      <c r="B83" s="174" t="s">
        <v>375</v>
      </c>
      <c r="C83" s="128"/>
      <c r="D83" s="129"/>
      <c r="E83" s="129"/>
      <c r="F83" s="128"/>
      <c r="G83" s="246">
        <f>G84+G87</f>
        <v>32529.9</v>
      </c>
      <c r="H83" s="246">
        <f>H84+H87</f>
        <v>0</v>
      </c>
      <c r="I83" s="246">
        <f>I84+I87</f>
        <v>0</v>
      </c>
    </row>
    <row r="84" spans="1:9" ht="31.5" customHeight="1">
      <c r="A84" s="48" t="s">
        <v>354</v>
      </c>
      <c r="B84" s="174" t="s">
        <v>376</v>
      </c>
      <c r="C84" s="128"/>
      <c r="D84" s="129"/>
      <c r="E84" s="129"/>
      <c r="F84" s="128"/>
      <c r="G84" s="246">
        <f>G86+G85</f>
        <v>32529.9</v>
      </c>
      <c r="H84" s="246">
        <f>H86+H85</f>
        <v>0</v>
      </c>
      <c r="I84" s="246">
        <f>I86+I85</f>
        <v>0</v>
      </c>
    </row>
    <row r="85" spans="1:9" ht="31.5" customHeight="1" hidden="1">
      <c r="A85" s="113" t="s">
        <v>383</v>
      </c>
      <c r="B85" s="174" t="s">
        <v>376</v>
      </c>
      <c r="C85" s="128">
        <v>156</v>
      </c>
      <c r="D85" s="129" t="s">
        <v>55</v>
      </c>
      <c r="E85" s="129" t="s">
        <v>109</v>
      </c>
      <c r="F85" s="128">
        <v>240</v>
      </c>
      <c r="G85" s="246">
        <v>0</v>
      </c>
      <c r="H85" s="246">
        <v>0</v>
      </c>
      <c r="I85" s="246">
        <v>0</v>
      </c>
    </row>
    <row r="86" spans="1:9" ht="21.75" customHeight="1">
      <c r="A86" s="217" t="s">
        <v>388</v>
      </c>
      <c r="B86" s="174" t="s">
        <v>376</v>
      </c>
      <c r="C86" s="128">
        <v>156</v>
      </c>
      <c r="D86" s="129" t="s">
        <v>55</v>
      </c>
      <c r="E86" s="129" t="s">
        <v>109</v>
      </c>
      <c r="F86" s="128">
        <v>410</v>
      </c>
      <c r="G86" s="246">
        <f>15808.6-12080.7+15963.9+12838.1</f>
        <v>32529.9</v>
      </c>
      <c r="H86" s="246">
        <v>0</v>
      </c>
      <c r="I86" s="264">
        <v>0</v>
      </c>
    </row>
    <row r="87" spans="1:9" ht="31.5" customHeight="1" hidden="1">
      <c r="A87" s="113" t="s">
        <v>437</v>
      </c>
      <c r="B87" s="174" t="s">
        <v>438</v>
      </c>
      <c r="C87" s="128"/>
      <c r="D87" s="129"/>
      <c r="E87" s="129"/>
      <c r="F87" s="128"/>
      <c r="G87" s="193">
        <f>G88</f>
        <v>0</v>
      </c>
      <c r="H87" s="193">
        <f>H88</f>
        <v>0</v>
      </c>
      <c r="I87" s="193">
        <f>I88</f>
        <v>0</v>
      </c>
    </row>
    <row r="88" spans="1:9" ht="36.75" customHeight="1" hidden="1">
      <c r="A88" s="113" t="s">
        <v>383</v>
      </c>
      <c r="B88" s="174" t="s">
        <v>438</v>
      </c>
      <c r="C88" s="128">
        <v>156</v>
      </c>
      <c r="D88" s="129" t="s">
        <v>55</v>
      </c>
      <c r="E88" s="129" t="s">
        <v>109</v>
      </c>
      <c r="F88" s="128">
        <v>240</v>
      </c>
      <c r="G88" s="193">
        <v>0</v>
      </c>
      <c r="H88" s="193">
        <v>0</v>
      </c>
      <c r="I88" s="193">
        <v>0</v>
      </c>
    </row>
    <row r="89" spans="1:9" ht="81.75" customHeight="1">
      <c r="A89" s="160" t="s">
        <v>501</v>
      </c>
      <c r="B89" s="131" t="s">
        <v>311</v>
      </c>
      <c r="C89" s="157"/>
      <c r="D89" s="158"/>
      <c r="E89" s="158"/>
      <c r="F89" s="128"/>
      <c r="G89" s="259">
        <f>G90+G94</f>
        <v>100</v>
      </c>
      <c r="H89" s="259">
        <f>H90+H94</f>
        <v>100</v>
      </c>
      <c r="I89" s="259">
        <f>I90+I94</f>
        <v>100</v>
      </c>
    </row>
    <row r="90" spans="1:9" ht="30" customHeight="1">
      <c r="A90" s="159" t="s">
        <v>316</v>
      </c>
      <c r="B90" s="134" t="s">
        <v>312</v>
      </c>
      <c r="C90" s="128"/>
      <c r="D90" s="129"/>
      <c r="E90" s="129"/>
      <c r="F90" s="128"/>
      <c r="G90" s="246">
        <f>G91</f>
        <v>100</v>
      </c>
      <c r="H90" s="246">
        <f>H91</f>
        <v>100</v>
      </c>
      <c r="I90" s="246">
        <f>I91</f>
        <v>100</v>
      </c>
    </row>
    <row r="91" spans="1:9" ht="15.75">
      <c r="A91" s="159" t="s">
        <v>263</v>
      </c>
      <c r="B91" s="134" t="s">
        <v>313</v>
      </c>
      <c r="C91" s="128"/>
      <c r="D91" s="129"/>
      <c r="E91" s="129"/>
      <c r="F91" s="128"/>
      <c r="G91" s="260">
        <f>G92+G93</f>
        <v>100</v>
      </c>
      <c r="H91" s="260">
        <f>H92+H93</f>
        <v>100</v>
      </c>
      <c r="I91" s="261">
        <f>I92+I93</f>
        <v>100</v>
      </c>
    </row>
    <row r="92" spans="1:9" ht="15.75" hidden="1">
      <c r="A92" s="48" t="s">
        <v>245</v>
      </c>
      <c r="B92" s="134" t="s">
        <v>313</v>
      </c>
      <c r="C92" s="128">
        <v>156</v>
      </c>
      <c r="D92" s="129" t="s">
        <v>110</v>
      </c>
      <c r="E92" s="129" t="s">
        <v>57</v>
      </c>
      <c r="F92" s="128">
        <v>244</v>
      </c>
      <c r="G92" s="260">
        <v>0</v>
      </c>
      <c r="H92" s="261">
        <v>0</v>
      </c>
      <c r="I92" s="261">
        <v>0</v>
      </c>
    </row>
    <row r="93" spans="1:9" ht="15.75">
      <c r="A93" s="213" t="s">
        <v>385</v>
      </c>
      <c r="B93" s="134" t="s">
        <v>313</v>
      </c>
      <c r="C93" s="128">
        <v>156</v>
      </c>
      <c r="D93" s="129" t="s">
        <v>110</v>
      </c>
      <c r="E93" s="129" t="s">
        <v>57</v>
      </c>
      <c r="F93" s="128">
        <v>610</v>
      </c>
      <c r="G93" s="262">
        <v>100</v>
      </c>
      <c r="H93" s="261">
        <v>100</v>
      </c>
      <c r="I93" s="261">
        <v>100</v>
      </c>
    </row>
    <row r="94" spans="1:9" ht="31.5" hidden="1">
      <c r="A94" s="159" t="s">
        <v>350</v>
      </c>
      <c r="B94" s="134" t="s">
        <v>357</v>
      </c>
      <c r="C94" s="128"/>
      <c r="D94" s="129"/>
      <c r="E94" s="129"/>
      <c r="F94" s="209"/>
      <c r="G94" s="261">
        <f>G95+G97</f>
        <v>0</v>
      </c>
      <c r="H94" s="261">
        <f>H95+H97</f>
        <v>0</v>
      </c>
      <c r="I94" s="261">
        <f>I95+I97</f>
        <v>0</v>
      </c>
    </row>
    <row r="95" spans="1:9" ht="15.75" hidden="1">
      <c r="A95" s="159" t="s">
        <v>263</v>
      </c>
      <c r="B95" s="134" t="s">
        <v>358</v>
      </c>
      <c r="C95" s="128"/>
      <c r="D95" s="129"/>
      <c r="E95" s="129"/>
      <c r="F95" s="209"/>
      <c r="G95" s="261">
        <f>G96</f>
        <v>0</v>
      </c>
      <c r="H95" s="261">
        <f>H96</f>
        <v>0</v>
      </c>
      <c r="I95" s="261">
        <f>I96</f>
        <v>0</v>
      </c>
    </row>
    <row r="96" spans="1:9" ht="30" customHeight="1" hidden="1">
      <c r="A96" s="113" t="s">
        <v>383</v>
      </c>
      <c r="B96" s="134" t="s">
        <v>358</v>
      </c>
      <c r="C96" s="128">
        <v>156</v>
      </c>
      <c r="D96" s="129" t="s">
        <v>110</v>
      </c>
      <c r="E96" s="129" t="s">
        <v>57</v>
      </c>
      <c r="F96" s="128">
        <v>240</v>
      </c>
      <c r="G96" s="261">
        <v>0</v>
      </c>
      <c r="H96" s="261">
        <v>0</v>
      </c>
      <c r="I96" s="261">
        <v>0</v>
      </c>
    </row>
    <row r="97" spans="1:9" ht="17.25" customHeight="1" hidden="1">
      <c r="A97" s="48" t="s">
        <v>276</v>
      </c>
      <c r="B97" s="134" t="s">
        <v>404</v>
      </c>
      <c r="C97" s="128"/>
      <c r="D97" s="129"/>
      <c r="E97" s="129"/>
      <c r="F97" s="209"/>
      <c r="G97" s="261">
        <f>G98</f>
        <v>0</v>
      </c>
      <c r="H97" s="261">
        <f>H98</f>
        <v>0</v>
      </c>
      <c r="I97" s="261">
        <f>I98</f>
        <v>0</v>
      </c>
    </row>
    <row r="98" spans="1:9" ht="30" customHeight="1" hidden="1">
      <c r="A98" s="113" t="s">
        <v>383</v>
      </c>
      <c r="B98" s="134" t="s">
        <v>404</v>
      </c>
      <c r="C98" s="128">
        <v>156</v>
      </c>
      <c r="D98" s="129" t="s">
        <v>110</v>
      </c>
      <c r="E98" s="129" t="s">
        <v>57</v>
      </c>
      <c r="F98" s="128">
        <v>240</v>
      </c>
      <c r="G98" s="261">
        <v>0</v>
      </c>
      <c r="H98" s="261">
        <v>0</v>
      </c>
      <c r="I98" s="261">
        <v>0</v>
      </c>
    </row>
    <row r="99" spans="1:9" s="137" customFormat="1" ht="18.75" customHeight="1">
      <c r="A99" s="135" t="s">
        <v>221</v>
      </c>
      <c r="B99" s="134"/>
      <c r="C99" s="177"/>
      <c r="D99" s="177"/>
      <c r="E99" s="177"/>
      <c r="F99" s="136"/>
      <c r="G99" s="263">
        <f>G23+G50+G73+G89</f>
        <v>120345.5</v>
      </c>
      <c r="H99" s="263">
        <f>H23+H50+H73+H89</f>
        <v>9379.3</v>
      </c>
      <c r="I99" s="263">
        <f>I23+I50+I73+I89</f>
        <v>9905.1</v>
      </c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39" t="s">
        <v>61</v>
      </c>
      <c r="H100" s="140"/>
      <c r="I100" s="140" t="s">
        <v>377</v>
      </c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18.7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37.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1" customFormat="1" ht="18.75" customHeight="1">
      <c r="A111" s="122"/>
      <c r="B111" s="138"/>
      <c r="C111" s="138"/>
      <c r="D111" s="138"/>
      <c r="E111" s="138"/>
      <c r="F111" s="138"/>
      <c r="G111" s="123"/>
      <c r="H111" s="140"/>
      <c r="I111" s="140"/>
    </row>
    <row r="112" spans="1:9" s="141" customFormat="1" ht="18.75" customHeight="1">
      <c r="A112" s="122"/>
      <c r="B112" s="138"/>
      <c r="C112" s="138"/>
      <c r="D112" s="138"/>
      <c r="E112" s="138"/>
      <c r="F112" s="138"/>
      <c r="G112" s="123"/>
      <c r="H112" s="140"/>
      <c r="I112" s="140"/>
    </row>
    <row r="113" spans="1:9" s="143" customFormat="1" ht="15.75">
      <c r="A113" s="122"/>
      <c r="B113" s="138"/>
      <c r="C113" s="138"/>
      <c r="D113" s="138"/>
      <c r="E113" s="138"/>
      <c r="F113" s="138"/>
      <c r="G113" s="123"/>
      <c r="H113" s="142"/>
      <c r="I113" s="142"/>
    </row>
    <row r="116" ht="24.75" customHeight="1"/>
    <row r="117" ht="32.25" customHeight="1"/>
    <row r="118" ht="28.5" customHeight="1"/>
    <row r="119" ht="25.5" customHeight="1"/>
    <row r="120" spans="1:9" s="143" customFormat="1" ht="27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3" customFormat="1" ht="15.75">
      <c r="A121" s="122"/>
      <c r="B121" s="138"/>
      <c r="C121" s="138"/>
      <c r="D121" s="138"/>
      <c r="E121" s="138"/>
      <c r="F121" s="138"/>
      <c r="G121" s="123"/>
      <c r="H121" s="142"/>
      <c r="I121" s="142"/>
    </row>
    <row r="122" spans="1:9" s="143" customFormat="1" ht="36" customHeight="1">
      <c r="A122" s="122"/>
      <c r="B122" s="138"/>
      <c r="C122" s="138"/>
      <c r="D122" s="138"/>
      <c r="E122" s="138"/>
      <c r="F122" s="138"/>
      <c r="G122" s="123"/>
      <c r="H122" s="142"/>
      <c r="I122" s="142"/>
    </row>
    <row r="123" spans="1:9" s="145" customFormat="1" ht="27" customHeight="1">
      <c r="A123" s="122"/>
      <c r="B123" s="138"/>
      <c r="C123" s="138"/>
      <c r="D123" s="138"/>
      <c r="E123" s="138"/>
      <c r="F123" s="138"/>
      <c r="G123" s="123"/>
      <c r="H123" s="144"/>
      <c r="I123" s="144"/>
    </row>
    <row r="124" spans="1:9" s="141" customFormat="1" ht="24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25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1" customFormat="1" ht="31.5" customHeight="1">
      <c r="A127" s="122"/>
      <c r="B127" s="138"/>
      <c r="C127" s="138"/>
      <c r="D127" s="138"/>
      <c r="E127" s="138"/>
      <c r="F127" s="138"/>
      <c r="G127" s="123"/>
      <c r="H127" s="140"/>
      <c r="I127" s="140"/>
    </row>
    <row r="128" spans="1:9" s="141" customFormat="1" ht="21.75" customHeight="1">
      <c r="A128" s="122"/>
      <c r="B128" s="138"/>
      <c r="C128" s="138"/>
      <c r="D128" s="138"/>
      <c r="E128" s="138"/>
      <c r="F128" s="138"/>
      <c r="G128" s="123"/>
      <c r="H128" s="140"/>
      <c r="I128" s="140"/>
    </row>
    <row r="129" spans="1:9" s="147" customFormat="1" ht="29.25" customHeight="1">
      <c r="A129" s="122"/>
      <c r="B129" s="138"/>
      <c r="C129" s="138"/>
      <c r="D129" s="138"/>
      <c r="E129" s="138"/>
      <c r="F129" s="138"/>
      <c r="G129" s="123"/>
      <c r="H129" s="146"/>
      <c r="I129" s="146"/>
    </row>
    <row r="131" ht="33.75" customHeight="1"/>
    <row r="132" ht="78" customHeight="1"/>
    <row r="133" ht="22.5" customHeight="1"/>
    <row r="134" ht="60.75" customHeight="1"/>
    <row r="135" ht="24" customHeight="1"/>
    <row r="139" ht="24" customHeight="1"/>
    <row r="140" ht="42" customHeight="1"/>
    <row r="141" ht="80.25" customHeight="1"/>
    <row r="142" ht="25.5" customHeight="1"/>
    <row r="143" ht="40.5" customHeight="1"/>
    <row r="144" ht="78" customHeight="1"/>
    <row r="145" ht="32.25" customHeight="1"/>
    <row r="146" ht="39" customHeight="1"/>
    <row r="147" ht="32.25" customHeight="1"/>
    <row r="148" ht="59.25" customHeight="1"/>
    <row r="149" ht="24" customHeight="1"/>
    <row r="150" ht="24" customHeight="1"/>
    <row r="151" ht="36.75" customHeight="1"/>
    <row r="152" ht="56.25" customHeight="1"/>
    <row r="153" ht="24" customHeight="1"/>
    <row r="156" ht="43.5" customHeight="1"/>
    <row r="158" ht="39.75" customHeight="1"/>
    <row r="159" ht="40.5" customHeight="1"/>
    <row r="160" ht="41.25" customHeight="1"/>
    <row r="161" ht="41.25" customHeight="1"/>
    <row r="163" ht="39.75" customHeight="1"/>
    <row r="164" ht="39.75" customHeight="1"/>
    <row r="165" ht="24.75" customHeight="1"/>
    <row r="166" ht="37.5" customHeight="1"/>
    <row r="167" ht="39.75" customHeight="1"/>
    <row r="168" ht="42" customHeight="1"/>
    <row r="169" ht="23.25" customHeight="1"/>
    <row r="170" ht="58.5" customHeight="1"/>
    <row r="171" ht="38.25" customHeight="1"/>
    <row r="172" ht="75" customHeight="1"/>
    <row r="173" ht="27.75" customHeight="1"/>
    <row r="174" ht="40.5" customHeight="1"/>
    <row r="175" ht="62.25" customHeight="1"/>
    <row r="176" ht="41.25" customHeight="1"/>
    <row r="177" ht="40.5" customHeight="1"/>
    <row r="178" ht="75.75" customHeight="1"/>
    <row r="179" ht="22.5" customHeight="1"/>
    <row r="180" ht="25.5" customHeight="1"/>
    <row r="181" ht="37.5" customHeight="1"/>
    <row r="182" spans="1:9" s="147" customFormat="1" ht="60.75" customHeight="1">
      <c r="A182" s="122"/>
      <c r="B182" s="138"/>
      <c r="C182" s="138"/>
      <c r="D182" s="138"/>
      <c r="E182" s="138"/>
      <c r="F182" s="138"/>
      <c r="G182" s="123"/>
      <c r="H182" s="146"/>
      <c r="I182" s="146"/>
    </row>
    <row r="183" spans="1:9" s="141" customFormat="1" ht="24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79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41.2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37.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2.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24.7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21.7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4.2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4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0.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1.2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1.2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40.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40.5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77.2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2.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1" customFormat="1" ht="60" customHeight="1">
      <c r="A201" s="122"/>
      <c r="B201" s="138"/>
      <c r="C201" s="138"/>
      <c r="D201" s="138"/>
      <c r="E201" s="138"/>
      <c r="F201" s="138"/>
      <c r="G201" s="123"/>
      <c r="H201" s="140"/>
      <c r="I201" s="140"/>
    </row>
    <row r="202" spans="1:9" s="141" customFormat="1" ht="21.75" customHeight="1">
      <c r="A202" s="122"/>
      <c r="B202" s="138"/>
      <c r="C202" s="138"/>
      <c r="D202" s="138"/>
      <c r="E202" s="138"/>
      <c r="F202" s="138"/>
      <c r="G202" s="123"/>
      <c r="H202" s="140"/>
      <c r="I202" s="140"/>
    </row>
    <row r="203" spans="1:9" s="143" customFormat="1" ht="60.75" customHeight="1">
      <c r="A203" s="122"/>
      <c r="B203" s="138"/>
      <c r="C203" s="138"/>
      <c r="D203" s="138"/>
      <c r="E203" s="138"/>
      <c r="F203" s="138"/>
      <c r="G203" s="123"/>
      <c r="H203" s="142"/>
      <c r="I203" s="142"/>
    </row>
    <row r="205" ht="22.5" customHeight="1"/>
    <row r="206" ht="66.75" customHeight="1"/>
    <row r="207" ht="22.5" customHeight="1"/>
    <row r="208" ht="57" customHeight="1"/>
    <row r="209" ht="22.5" customHeight="1"/>
    <row r="210" spans="1:9" s="143" customFormat="1" ht="60" customHeight="1">
      <c r="A210" s="122"/>
      <c r="B210" s="138"/>
      <c r="C210" s="138"/>
      <c r="D210" s="138"/>
      <c r="E210" s="138"/>
      <c r="F210" s="138"/>
      <c r="G210" s="123"/>
      <c r="H210" s="142"/>
      <c r="I210" s="142"/>
    </row>
    <row r="213" ht="20.25" customHeight="1"/>
    <row r="214" ht="20.25" customHeight="1"/>
    <row r="215" ht="20.25" customHeight="1"/>
    <row r="220" ht="42.75" customHeight="1"/>
    <row r="222" ht="51" customHeight="1"/>
    <row r="224" spans="1:9" s="143" customFormat="1" ht="62.25" customHeight="1">
      <c r="A224" s="122"/>
      <c r="B224" s="138"/>
      <c r="C224" s="138"/>
      <c r="D224" s="138"/>
      <c r="E224" s="138"/>
      <c r="F224" s="138"/>
      <c r="G224" s="123"/>
      <c r="H224" s="142"/>
      <c r="I224" s="142"/>
    </row>
    <row r="225" ht="23.25" customHeight="1"/>
    <row r="226" ht="38.25" customHeight="1"/>
    <row r="228" spans="1:9" s="143" customFormat="1" ht="60.75" customHeight="1">
      <c r="A228" s="122"/>
      <c r="B228" s="138"/>
      <c r="C228" s="138"/>
      <c r="D228" s="138"/>
      <c r="E228" s="138"/>
      <c r="F228" s="138"/>
      <c r="G228" s="123"/>
      <c r="H228" s="142"/>
      <c r="I228" s="142"/>
    </row>
    <row r="229" ht="23.25" customHeight="1"/>
    <row r="231" spans="1:9" s="147" customFormat="1" ht="15.75">
      <c r="A231" s="122"/>
      <c r="B231" s="138"/>
      <c r="C231" s="138"/>
      <c r="D231" s="138"/>
      <c r="E231" s="138"/>
      <c r="F231" s="138"/>
      <c r="G231" s="123"/>
      <c r="H231" s="146"/>
      <c r="I231" s="146"/>
    </row>
    <row r="232" spans="1:9" s="141" customFormat="1" ht="22.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60.7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77.2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23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57.7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77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25.5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56.2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60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75.7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23.2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40.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75.7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3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55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6.2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1" customFormat="1" ht="76.5" customHeight="1">
      <c r="A248" s="122"/>
      <c r="B248" s="138"/>
      <c r="C248" s="138"/>
      <c r="D248" s="138"/>
      <c r="E248" s="138"/>
      <c r="F248" s="138"/>
      <c r="G248" s="123"/>
      <c r="H248" s="140"/>
      <c r="I248" s="140"/>
    </row>
    <row r="249" spans="1:9" s="141" customFormat="1" ht="21.75" customHeight="1">
      <c r="A249" s="122"/>
      <c r="B249" s="138"/>
      <c r="C249" s="138"/>
      <c r="D249" s="138"/>
      <c r="E249" s="138"/>
      <c r="F249" s="138"/>
      <c r="G249" s="123"/>
      <c r="H249" s="140"/>
      <c r="I249" s="140"/>
    </row>
    <row r="250" spans="1:9" s="143" customFormat="1" ht="60.75" customHeight="1">
      <c r="A250" s="122"/>
      <c r="B250" s="138"/>
      <c r="C250" s="138"/>
      <c r="D250" s="138"/>
      <c r="E250" s="138"/>
      <c r="F250" s="138"/>
      <c r="G250" s="123"/>
      <c r="H250" s="142"/>
      <c r="I250" s="142"/>
    </row>
    <row r="252" ht="41.25" customHeight="1"/>
    <row r="253" ht="41.25" customHeight="1"/>
    <row r="254" ht="41.25" customHeight="1"/>
    <row r="255" ht="41.25" customHeight="1"/>
    <row r="256" spans="1:9" s="147" customFormat="1" ht="41.25" customHeight="1">
      <c r="A256" s="122"/>
      <c r="B256" s="138"/>
      <c r="C256" s="138"/>
      <c r="D256" s="138"/>
      <c r="E256" s="138"/>
      <c r="F256" s="138"/>
      <c r="G256" s="123"/>
      <c r="H256" s="146"/>
      <c r="I256" s="146"/>
    </row>
    <row r="257" spans="1:9" s="141" customFormat="1" ht="22.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0.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41.25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41.2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39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75.75" customHeight="1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15.75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39.7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40.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41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3.2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38.25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57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25.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61.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1" customFormat="1" ht="44.25" customHeight="1">
      <c r="A278" s="122"/>
      <c r="B278" s="138"/>
      <c r="C278" s="138"/>
      <c r="D278" s="138"/>
      <c r="E278" s="138"/>
      <c r="F278" s="138"/>
      <c r="G278" s="123"/>
      <c r="H278" s="140"/>
      <c r="I278" s="140"/>
    </row>
    <row r="279" spans="1:9" s="141" customFormat="1" ht="44.25" customHeight="1">
      <c r="A279" s="122"/>
      <c r="B279" s="138"/>
      <c r="C279" s="138"/>
      <c r="D279" s="138"/>
      <c r="E279" s="138"/>
      <c r="F279" s="138"/>
      <c r="G279" s="123"/>
      <c r="H279" s="140"/>
      <c r="I279" s="140"/>
    </row>
    <row r="280" spans="1:9" s="148" customFormat="1" ht="18.75">
      <c r="A280" s="122"/>
      <c r="B280" s="138"/>
      <c r="C280" s="138"/>
      <c r="D280" s="138"/>
      <c r="E280" s="138"/>
      <c r="F280" s="138"/>
      <c r="G280" s="123"/>
      <c r="H280" s="125"/>
      <c r="I280" s="125"/>
    </row>
  </sheetData>
  <sheetProtection/>
  <mergeCells count="23">
    <mergeCell ref="B2:I2"/>
    <mergeCell ref="B3:I3"/>
    <mergeCell ref="B5:I5"/>
    <mergeCell ref="B6:I6"/>
    <mergeCell ref="B8:I8"/>
    <mergeCell ref="B9:I9"/>
    <mergeCell ref="C4:I4"/>
    <mergeCell ref="B11:I11"/>
    <mergeCell ref="B12:I12"/>
    <mergeCell ref="A16:I16"/>
    <mergeCell ref="A17:I17"/>
    <mergeCell ref="A18:I18"/>
    <mergeCell ref="H19:I19"/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">
      <selection activeCell="D2" sqref="D2:F2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09" t="s">
        <v>432</v>
      </c>
      <c r="E2" s="354"/>
      <c r="F2" s="354"/>
    </row>
    <row r="3" spans="1:6" ht="18" customHeight="1">
      <c r="A3" s="8"/>
      <c r="B3" s="8"/>
      <c r="C3" s="8"/>
      <c r="D3" s="309" t="s">
        <v>423</v>
      </c>
      <c r="E3" s="354"/>
      <c r="F3" s="354"/>
    </row>
    <row r="4" spans="1:6" ht="18" customHeight="1">
      <c r="A4" s="8"/>
      <c r="B4" s="8"/>
      <c r="C4" s="8"/>
      <c r="D4" s="12" t="s">
        <v>422</v>
      </c>
      <c r="E4" s="22"/>
      <c r="F4" s="22"/>
    </row>
    <row r="5" spans="1:6" ht="18" customHeight="1">
      <c r="A5" s="8"/>
      <c r="B5" s="8"/>
      <c r="C5" s="8"/>
      <c r="D5" s="309" t="s">
        <v>201</v>
      </c>
      <c r="E5" s="354"/>
      <c r="F5" s="354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299" t="s">
        <v>474</v>
      </c>
      <c r="E7" s="299"/>
      <c r="F7" s="299"/>
    </row>
    <row r="8" spans="1:6" ht="18" customHeight="1">
      <c r="A8" s="8"/>
      <c r="B8" s="8"/>
      <c r="C8" s="8"/>
      <c r="D8" s="309" t="s">
        <v>423</v>
      </c>
      <c r="E8" s="354"/>
      <c r="F8" s="354"/>
    </row>
    <row r="9" spans="1:6" ht="18" customHeight="1">
      <c r="A9" s="8"/>
      <c r="B9" s="8"/>
      <c r="C9" s="8"/>
      <c r="D9" s="309" t="s">
        <v>422</v>
      </c>
      <c r="E9" s="332"/>
      <c r="F9" s="332"/>
    </row>
    <row r="10" spans="1:6" ht="18" customHeight="1">
      <c r="A10" s="8"/>
      <c r="B10" s="8"/>
      <c r="C10" s="8"/>
      <c r="D10" s="299" t="s">
        <v>428</v>
      </c>
      <c r="E10" s="299"/>
      <c r="F10" s="299"/>
    </row>
    <row r="11" spans="1:6" ht="18" customHeight="1">
      <c r="A11" s="8"/>
      <c r="B11" s="8"/>
      <c r="C11" s="8"/>
      <c r="D11" s="297" t="s">
        <v>422</v>
      </c>
      <c r="E11" s="297"/>
      <c r="F11" s="297"/>
    </row>
    <row r="12" spans="1:6" ht="18" customHeight="1">
      <c r="A12" s="8"/>
      <c r="B12" s="8"/>
      <c r="C12" s="8"/>
      <c r="D12" s="297" t="s">
        <v>444</v>
      </c>
      <c r="E12" s="297"/>
      <c r="F12" s="297"/>
    </row>
    <row r="13" spans="1:6" ht="18" customHeight="1">
      <c r="A13" s="8"/>
      <c r="B13" s="8"/>
      <c r="C13" s="8"/>
      <c r="D13" s="39" t="s">
        <v>445</v>
      </c>
      <c r="E13" s="40"/>
      <c r="F13" s="40"/>
    </row>
    <row r="14" spans="1:6" ht="18" customHeight="1">
      <c r="A14" s="8"/>
      <c r="B14" s="8"/>
      <c r="C14" s="8"/>
      <c r="D14" s="298" t="s">
        <v>477</v>
      </c>
      <c r="E14" s="298"/>
      <c r="F14" s="298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53" t="s">
        <v>191</v>
      </c>
      <c r="B17" s="353"/>
      <c r="C17" s="353"/>
      <c r="D17" s="353"/>
      <c r="E17" s="353"/>
      <c r="F17" s="353"/>
    </row>
    <row r="18" spans="1:6" ht="23.25" customHeight="1">
      <c r="A18" s="350" t="s">
        <v>360</v>
      </c>
      <c r="B18" s="350"/>
      <c r="C18" s="350"/>
      <c r="D18" s="350"/>
      <c r="E18" s="350"/>
      <c r="F18" s="350"/>
    </row>
    <row r="19" spans="1:6" ht="24" customHeight="1">
      <c r="A19" s="350" t="s">
        <v>41</v>
      </c>
      <c r="B19" s="350"/>
      <c r="C19" s="350"/>
      <c r="D19" s="350"/>
      <c r="E19" s="350"/>
      <c r="F19" s="350"/>
    </row>
    <row r="20" spans="1:6" ht="24.75" customHeight="1">
      <c r="A20" s="350" t="s">
        <v>457</v>
      </c>
      <c r="B20" s="350"/>
      <c r="C20" s="350"/>
      <c r="D20" s="350"/>
      <c r="E20" s="350"/>
      <c r="F20" s="350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51"/>
      <c r="B22" s="352" t="s">
        <v>58</v>
      </c>
      <c r="C22" s="352" t="s">
        <v>59</v>
      </c>
      <c r="D22" s="352" t="s">
        <v>60</v>
      </c>
      <c r="E22" s="352" t="s">
        <v>58</v>
      </c>
      <c r="F22" s="35" t="s">
        <v>13</v>
      </c>
    </row>
    <row r="23" spans="1:6" ht="24" customHeight="1">
      <c r="A23" s="324"/>
      <c r="B23" s="324"/>
      <c r="C23" s="324"/>
      <c r="D23" s="324"/>
      <c r="E23" s="324"/>
      <c r="F23" s="46" t="s">
        <v>286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f>457.2+4.7</f>
        <v>461.9</v>
      </c>
    </row>
    <row r="25" spans="1:6" ht="66.75" customHeight="1">
      <c r="A25" s="101" t="s">
        <v>257</v>
      </c>
      <c r="B25" s="103">
        <v>156</v>
      </c>
      <c r="C25" s="102" t="s">
        <v>38</v>
      </c>
      <c r="D25" s="103">
        <v>9100090120</v>
      </c>
      <c r="E25" s="103">
        <v>540</v>
      </c>
      <c r="F25" s="256">
        <v>148.3</v>
      </c>
    </row>
    <row r="26" spans="1:6" ht="65.25" customHeight="1">
      <c r="A26" s="101" t="s">
        <v>255</v>
      </c>
      <c r="B26" s="102">
        <v>156</v>
      </c>
      <c r="C26" s="102" t="s">
        <v>38</v>
      </c>
      <c r="D26" s="102">
        <v>9100090150</v>
      </c>
      <c r="E26" s="102">
        <v>540</v>
      </c>
      <c r="F26" s="256">
        <v>86.2</v>
      </c>
    </row>
    <row r="27" spans="1:6" s="23" customFormat="1" ht="51" customHeight="1">
      <c r="A27" s="101" t="s">
        <v>256</v>
      </c>
      <c r="B27" s="103">
        <v>156</v>
      </c>
      <c r="C27" s="102" t="s">
        <v>38</v>
      </c>
      <c r="D27" s="103">
        <v>9100090160</v>
      </c>
      <c r="E27" s="103">
        <v>540</v>
      </c>
      <c r="F27" s="256">
        <v>138.6</v>
      </c>
    </row>
    <row r="28" spans="1:6" s="23" customFormat="1" ht="35.25" customHeight="1">
      <c r="A28" s="101" t="s">
        <v>362</v>
      </c>
      <c r="B28" s="103">
        <v>156</v>
      </c>
      <c r="C28" s="102" t="s">
        <v>38</v>
      </c>
      <c r="D28" s="103">
        <v>9100090210</v>
      </c>
      <c r="E28" s="103">
        <v>540</v>
      </c>
      <c r="F28" s="256">
        <v>452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56">
        <f>149.4+27</f>
        <v>176.4</v>
      </c>
    </row>
    <row r="30" spans="1:6" s="23" customFormat="1" ht="36" customHeight="1">
      <c r="A30" s="101" t="s">
        <v>258</v>
      </c>
      <c r="B30" s="103">
        <v>156</v>
      </c>
      <c r="C30" s="102" t="s">
        <v>39</v>
      </c>
      <c r="D30" s="103">
        <v>9100090130</v>
      </c>
      <c r="E30" s="103">
        <v>540</v>
      </c>
      <c r="F30" s="256">
        <f>93.6-0.1</f>
        <v>93.5</v>
      </c>
    </row>
    <row r="31" spans="1:6" s="23" customFormat="1" ht="48" customHeight="1">
      <c r="A31" s="65" t="s">
        <v>261</v>
      </c>
      <c r="B31" s="103">
        <v>156</v>
      </c>
      <c r="C31" s="102" t="s">
        <v>184</v>
      </c>
      <c r="D31" s="103">
        <v>9100090140</v>
      </c>
      <c r="E31" s="103">
        <v>540</v>
      </c>
      <c r="F31" s="256">
        <v>700.9</v>
      </c>
    </row>
    <row r="32" spans="1:6" s="23" customFormat="1" ht="64.5" customHeight="1">
      <c r="A32" s="101" t="s">
        <v>254</v>
      </c>
      <c r="B32" s="103">
        <v>156</v>
      </c>
      <c r="C32" s="102" t="s">
        <v>184</v>
      </c>
      <c r="D32" s="103">
        <v>9100090190</v>
      </c>
      <c r="E32" s="103">
        <v>540</v>
      </c>
      <c r="F32" s="256">
        <v>357.6</v>
      </c>
    </row>
    <row r="33" spans="1:6" s="23" customFormat="1" ht="22.5" customHeight="1" hidden="1">
      <c r="A33" s="101" t="s">
        <v>262</v>
      </c>
      <c r="B33" s="103">
        <v>156</v>
      </c>
      <c r="C33" s="102" t="s">
        <v>184</v>
      </c>
      <c r="D33" s="103">
        <v>9100090200</v>
      </c>
      <c r="E33" s="103">
        <v>540</v>
      </c>
      <c r="F33" s="232">
        <v>0</v>
      </c>
    </row>
    <row r="34" spans="1:6" s="23" customFormat="1" ht="49.5" customHeight="1">
      <c r="A34" s="101" t="s">
        <v>259</v>
      </c>
      <c r="B34" s="103">
        <v>156</v>
      </c>
      <c r="C34" s="102" t="s">
        <v>184</v>
      </c>
      <c r="D34" s="103">
        <v>9100090230</v>
      </c>
      <c r="E34" s="103">
        <v>540</v>
      </c>
      <c r="F34" s="256">
        <v>1220.9</v>
      </c>
    </row>
    <row r="35" spans="1:6" s="23" customFormat="1" ht="39" customHeight="1">
      <c r="A35" s="101" t="s">
        <v>206</v>
      </c>
      <c r="B35" s="103">
        <v>156</v>
      </c>
      <c r="C35" s="102" t="s">
        <v>184</v>
      </c>
      <c r="D35" s="103">
        <v>9100090260</v>
      </c>
      <c r="E35" s="103">
        <v>540</v>
      </c>
      <c r="F35" s="256">
        <v>0.4</v>
      </c>
    </row>
    <row r="36" spans="1:6" s="23" customFormat="1" ht="50.25" customHeight="1">
      <c r="A36" s="101" t="s">
        <v>291</v>
      </c>
      <c r="B36" s="103">
        <v>156</v>
      </c>
      <c r="C36" s="102" t="s">
        <v>184</v>
      </c>
      <c r="D36" s="121">
        <v>9100090280</v>
      </c>
      <c r="E36" s="103">
        <v>540</v>
      </c>
      <c r="F36" s="256">
        <v>111.3</v>
      </c>
    </row>
    <row r="37" spans="1:6" s="23" customFormat="1" ht="31.5" customHeight="1">
      <c r="A37" s="101" t="s">
        <v>265</v>
      </c>
      <c r="B37" s="103">
        <v>156</v>
      </c>
      <c r="C37" s="102" t="s">
        <v>40</v>
      </c>
      <c r="D37" s="103">
        <v>9100090170</v>
      </c>
      <c r="E37" s="103">
        <v>540</v>
      </c>
      <c r="F37" s="257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58">
        <f>SUM(F24:F37)</f>
        <v>3973.3000000000006</v>
      </c>
    </row>
    <row r="39" ht="12.75">
      <c r="F39" s="112" t="s">
        <v>377</v>
      </c>
    </row>
  </sheetData>
  <sheetProtection/>
  <mergeCells count="19">
    <mergeCell ref="A17:F17"/>
    <mergeCell ref="A18:F18"/>
    <mergeCell ref="D2:F2"/>
    <mergeCell ref="D3:F3"/>
    <mergeCell ref="D5:F5"/>
    <mergeCell ref="D7:F7"/>
    <mergeCell ref="D8:F8"/>
    <mergeCell ref="D10:F10"/>
    <mergeCell ref="D9:F9"/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4"/>
  <sheetViews>
    <sheetView tabSelected="1" workbookViewId="0" topLeftCell="A25">
      <selection activeCell="H42" sqref="H42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09" t="s">
        <v>515</v>
      </c>
      <c r="D2" s="309"/>
      <c r="E2" s="309"/>
    </row>
    <row r="3" spans="3:5" ht="18" customHeight="1">
      <c r="C3" s="309" t="s">
        <v>507</v>
      </c>
      <c r="D3" s="309"/>
      <c r="E3" s="309"/>
    </row>
    <row r="4" spans="3:5" ht="18" customHeight="1">
      <c r="C4" s="310" t="s">
        <v>508</v>
      </c>
      <c r="D4" s="306"/>
      <c r="E4" s="306"/>
    </row>
    <row r="5" spans="3:5" ht="18" customHeight="1">
      <c r="C5" s="309" t="s">
        <v>201</v>
      </c>
      <c r="D5" s="309"/>
      <c r="E5" s="309"/>
    </row>
    <row r="6" ht="18" customHeight="1"/>
    <row r="7" spans="2:5" ht="18" customHeight="1">
      <c r="B7" s="11"/>
      <c r="C7" s="364" t="s">
        <v>475</v>
      </c>
      <c r="D7" s="364"/>
      <c r="E7" s="364"/>
    </row>
    <row r="8" spans="3:5" ht="78" customHeight="1">
      <c r="C8" s="364" t="s">
        <v>458</v>
      </c>
      <c r="D8" s="364"/>
      <c r="E8" s="364"/>
    </row>
    <row r="9" spans="3:8" ht="17.25" customHeight="1">
      <c r="C9" s="364" t="s">
        <v>477</v>
      </c>
      <c r="D9" s="364"/>
      <c r="E9" s="364"/>
      <c r="G9" s="363"/>
      <c r="H9" s="363"/>
    </row>
    <row r="10" spans="3:10" ht="15.75" customHeight="1">
      <c r="C10" s="297"/>
      <c r="D10" s="297"/>
      <c r="E10" s="297"/>
      <c r="G10" s="357" t="s">
        <v>188</v>
      </c>
      <c r="H10" s="357"/>
      <c r="I10" s="332"/>
      <c r="J10" s="332"/>
    </row>
    <row r="11" spans="1:9" ht="18.75">
      <c r="A11" s="365" t="s">
        <v>42</v>
      </c>
      <c r="B11" s="365"/>
      <c r="C11" s="365"/>
      <c r="D11" s="365"/>
      <c r="E11" s="365"/>
      <c r="G11" s="327"/>
      <c r="H11" s="327"/>
      <c r="I11" s="327"/>
    </row>
    <row r="12" spans="1:7" ht="32.25" customHeight="1">
      <c r="A12" s="365" t="s">
        <v>459</v>
      </c>
      <c r="B12" s="365"/>
      <c r="C12" s="365"/>
      <c r="D12" s="365"/>
      <c r="E12" s="365"/>
      <c r="G12" s="53"/>
    </row>
    <row r="13" spans="5:9" ht="18.75" customHeight="1">
      <c r="E13" s="6" t="s">
        <v>181</v>
      </c>
      <c r="G13" s="299"/>
      <c r="H13" s="299"/>
      <c r="I13" s="299"/>
    </row>
    <row r="14" spans="1:9" ht="18.75" customHeight="1">
      <c r="A14" s="358" t="s">
        <v>81</v>
      </c>
      <c r="B14" s="358" t="s">
        <v>12</v>
      </c>
      <c r="C14" s="366" t="s">
        <v>13</v>
      </c>
      <c r="D14" s="367"/>
      <c r="E14" s="368"/>
      <c r="G14" s="299"/>
      <c r="H14" s="299"/>
      <c r="I14" s="299"/>
    </row>
    <row r="15" spans="1:9" ht="15.75" customHeight="1">
      <c r="A15" s="359"/>
      <c r="B15" s="360"/>
      <c r="C15" s="35" t="s">
        <v>286</v>
      </c>
      <c r="D15" s="35" t="s">
        <v>348</v>
      </c>
      <c r="E15" s="35" t="s">
        <v>450</v>
      </c>
      <c r="G15" s="297"/>
      <c r="H15" s="297"/>
      <c r="I15" s="297"/>
    </row>
    <row r="16" spans="1:9" ht="14.25" customHeight="1">
      <c r="A16" s="117">
        <v>1</v>
      </c>
      <c r="B16" s="118">
        <v>2</v>
      </c>
      <c r="C16" s="167">
        <v>3</v>
      </c>
      <c r="D16" s="100">
        <v>4</v>
      </c>
      <c r="E16" s="100">
        <v>5</v>
      </c>
      <c r="G16" s="297"/>
      <c r="H16" s="297"/>
      <c r="I16" s="297"/>
    </row>
    <row r="17" spans="1:9" ht="12.75" customHeight="1">
      <c r="A17" s="196" t="s">
        <v>203</v>
      </c>
      <c r="B17" s="198"/>
      <c r="C17" s="261">
        <v>228</v>
      </c>
      <c r="D17" s="399">
        <v>0</v>
      </c>
      <c r="E17" s="261">
        <v>0</v>
      </c>
      <c r="G17" s="109"/>
      <c r="H17" s="109"/>
      <c r="I17" s="109"/>
    </row>
    <row r="18" spans="1:9" ht="15.75">
      <c r="A18" s="361" t="s">
        <v>14</v>
      </c>
      <c r="B18" s="362"/>
      <c r="C18" s="362"/>
      <c r="D18" s="197"/>
      <c r="E18" s="199"/>
      <c r="G18" s="39"/>
      <c r="H18" s="51"/>
      <c r="I18" s="51"/>
    </row>
    <row r="19" spans="1:9" ht="15.75">
      <c r="A19" s="200" t="s">
        <v>226</v>
      </c>
      <c r="B19" s="201" t="s">
        <v>227</v>
      </c>
      <c r="C19" s="400">
        <f>200+88+55</f>
        <v>343</v>
      </c>
      <c r="D19" s="261">
        <v>0</v>
      </c>
      <c r="E19" s="261">
        <v>0</v>
      </c>
      <c r="G19" s="39"/>
      <c r="H19" s="51"/>
      <c r="I19" s="51"/>
    </row>
    <row r="20" spans="1:9" ht="47.25">
      <c r="A20" s="202" t="s">
        <v>15</v>
      </c>
      <c r="B20" s="156" t="s">
        <v>16</v>
      </c>
      <c r="C20" s="260">
        <v>1341.6</v>
      </c>
      <c r="D20" s="261">
        <v>861.9</v>
      </c>
      <c r="E20" s="261">
        <v>895.4</v>
      </c>
      <c r="G20" s="298"/>
      <c r="H20" s="298"/>
      <c r="I20" s="298"/>
    </row>
    <row r="21" spans="1:5" ht="63">
      <c r="A21" s="202" t="s">
        <v>17</v>
      </c>
      <c r="B21" s="156" t="s">
        <v>18</v>
      </c>
      <c r="C21" s="260">
        <v>1540.6</v>
      </c>
      <c r="D21" s="261">
        <v>1653.6</v>
      </c>
      <c r="E21" s="261">
        <v>1717.8</v>
      </c>
    </row>
    <row r="22" spans="1:5" ht="94.5">
      <c r="A22" s="203" t="s">
        <v>19</v>
      </c>
      <c r="B22" s="156" t="s">
        <v>20</v>
      </c>
      <c r="C22" s="260">
        <v>7.8</v>
      </c>
      <c r="D22" s="261">
        <v>8.5</v>
      </c>
      <c r="E22" s="261">
        <v>8.8</v>
      </c>
    </row>
    <row r="23" spans="1:5" ht="78.75" hidden="1">
      <c r="A23" s="202" t="s">
        <v>21</v>
      </c>
      <c r="B23" s="156" t="s">
        <v>22</v>
      </c>
      <c r="C23" s="260">
        <v>0</v>
      </c>
      <c r="D23" s="261">
        <v>0</v>
      </c>
      <c r="E23" s="261">
        <v>0</v>
      </c>
    </row>
    <row r="24" spans="1:5" ht="31.5">
      <c r="A24" s="89" t="s">
        <v>36</v>
      </c>
      <c r="B24" s="156" t="s">
        <v>277</v>
      </c>
      <c r="C24" s="260">
        <f>5500-361.3</f>
        <v>5138.7</v>
      </c>
      <c r="D24" s="261">
        <v>0</v>
      </c>
      <c r="E24" s="261">
        <v>0</v>
      </c>
    </row>
    <row r="25" spans="1:5" ht="55.5" customHeight="1">
      <c r="A25" s="268" t="s">
        <v>23</v>
      </c>
      <c r="B25" s="156" t="s">
        <v>466</v>
      </c>
      <c r="C25" s="260">
        <f>1082.6+500+471.2+53200</f>
        <v>55253.8</v>
      </c>
      <c r="D25" s="261">
        <v>0</v>
      </c>
      <c r="E25" s="261">
        <v>0</v>
      </c>
    </row>
    <row r="26" spans="1:5" ht="31.5" hidden="1">
      <c r="A26" s="202" t="s">
        <v>168</v>
      </c>
      <c r="B26" s="156" t="s">
        <v>225</v>
      </c>
      <c r="C26" s="260">
        <v>0</v>
      </c>
      <c r="D26" s="261">
        <v>0</v>
      </c>
      <c r="E26" s="261">
        <v>0</v>
      </c>
    </row>
    <row r="27" spans="1:5" ht="15.75">
      <c r="A27" s="204" t="s">
        <v>24</v>
      </c>
      <c r="B27" s="156"/>
      <c r="C27" s="234">
        <f>C19+C20+C21+C22+C23+C24+C25+C26</f>
        <v>63625.5</v>
      </c>
      <c r="D27" s="234">
        <f>D19+D20+D21+D22+D23+D24+D25+D26</f>
        <v>2524</v>
      </c>
      <c r="E27" s="234">
        <f>E19+E20+E21+E22+E23+E24+E25+E26</f>
        <v>2622</v>
      </c>
    </row>
    <row r="28" spans="1:5" ht="15.75">
      <c r="A28" s="355" t="s">
        <v>25</v>
      </c>
      <c r="B28" s="356"/>
      <c r="C28" s="356"/>
      <c r="D28" s="235"/>
      <c r="E28" s="236"/>
    </row>
    <row r="29" spans="1:5" ht="15.75">
      <c r="A29" s="202" t="s">
        <v>132</v>
      </c>
      <c r="B29" s="156" t="s">
        <v>26</v>
      </c>
      <c r="C29" s="234">
        <f>C30</f>
        <v>63853.5</v>
      </c>
      <c r="D29" s="401">
        <f>D30</f>
        <v>2524</v>
      </c>
      <c r="E29" s="401">
        <f>E30</f>
        <v>2622</v>
      </c>
    </row>
    <row r="30" spans="1:5" ht="15.75">
      <c r="A30" s="202" t="s">
        <v>93</v>
      </c>
      <c r="B30" s="156" t="s">
        <v>27</v>
      </c>
      <c r="C30" s="260">
        <f>C31+C32+C33+C34+C35+C36+C37+C38+C39+C40</f>
        <v>63853.5</v>
      </c>
      <c r="D30" s="260">
        <f>D31+D32+D33+D34+D35+D36+D37+D38+D39+D40</f>
        <v>2524</v>
      </c>
      <c r="E30" s="260">
        <f>E31+E32+E33+E34+E35+E36+E37+E38+E39+E40</f>
        <v>2622</v>
      </c>
    </row>
    <row r="31" spans="1:5" ht="22.5" customHeight="1">
      <c r="A31" s="120" t="s">
        <v>207</v>
      </c>
      <c r="B31" s="156" t="s">
        <v>379</v>
      </c>
      <c r="C31" s="260">
        <f>2390-75+500+471.2+250</f>
        <v>3536.2</v>
      </c>
      <c r="D31" s="261">
        <v>2524</v>
      </c>
      <c r="E31" s="261">
        <v>2622</v>
      </c>
    </row>
    <row r="32" spans="1:5" ht="32.25" customHeight="1" hidden="1">
      <c r="A32" s="213" t="s">
        <v>211</v>
      </c>
      <c r="B32" s="156" t="s">
        <v>344</v>
      </c>
      <c r="C32" s="260"/>
      <c r="D32" s="261">
        <v>0</v>
      </c>
      <c r="E32" s="261">
        <v>0</v>
      </c>
    </row>
    <row r="33" spans="1:5" ht="57" customHeight="1">
      <c r="A33" s="213" t="s">
        <v>212</v>
      </c>
      <c r="B33" s="156" t="s">
        <v>380</v>
      </c>
      <c r="C33" s="260">
        <v>1082.6</v>
      </c>
      <c r="D33" s="261">
        <v>0</v>
      </c>
      <c r="E33" s="261">
        <v>0</v>
      </c>
    </row>
    <row r="34" spans="1:5" ht="30.75" customHeight="1">
      <c r="A34" s="120" t="s">
        <v>207</v>
      </c>
      <c r="B34" s="156" t="s">
        <v>497</v>
      </c>
      <c r="C34" s="260">
        <f>5500-361.3</f>
        <v>5138.7</v>
      </c>
      <c r="D34" s="261">
        <v>0</v>
      </c>
      <c r="E34" s="261">
        <v>0</v>
      </c>
    </row>
    <row r="35" spans="1:5" ht="28.5" customHeight="1">
      <c r="A35" s="213" t="s">
        <v>211</v>
      </c>
      <c r="B35" s="156" t="s">
        <v>498</v>
      </c>
      <c r="C35" s="260">
        <v>53200</v>
      </c>
      <c r="D35" s="261">
        <v>0</v>
      </c>
      <c r="E35" s="261">
        <v>0</v>
      </c>
    </row>
    <row r="36" spans="1:5" ht="18.75" customHeight="1" hidden="1">
      <c r="A36" s="120" t="s">
        <v>207</v>
      </c>
      <c r="B36" s="156" t="s">
        <v>332</v>
      </c>
      <c r="C36" s="260"/>
      <c r="D36" s="261">
        <v>0</v>
      </c>
      <c r="E36" s="261">
        <v>0</v>
      </c>
    </row>
    <row r="37" spans="1:5" ht="21.75" customHeight="1">
      <c r="A37" s="120" t="s">
        <v>207</v>
      </c>
      <c r="B37" s="156" t="s">
        <v>381</v>
      </c>
      <c r="C37" s="260">
        <f>228+75+200+88+55+250</f>
        <v>896</v>
      </c>
      <c r="D37" s="261">
        <v>0</v>
      </c>
      <c r="E37" s="261">
        <v>0</v>
      </c>
    </row>
    <row r="38" spans="1:5" ht="63" customHeight="1" hidden="1">
      <c r="A38" s="213" t="s">
        <v>211</v>
      </c>
      <c r="B38" s="156" t="s">
        <v>299</v>
      </c>
      <c r="C38" s="260">
        <v>0</v>
      </c>
      <c r="D38" s="261">
        <v>0</v>
      </c>
      <c r="E38" s="261">
        <v>0</v>
      </c>
    </row>
    <row r="39" spans="1:5" ht="46.5" customHeight="1" hidden="1">
      <c r="A39" s="120" t="s">
        <v>207</v>
      </c>
      <c r="B39" s="156" t="s">
        <v>300</v>
      </c>
      <c r="C39" s="260">
        <v>0</v>
      </c>
      <c r="D39" s="261">
        <v>0</v>
      </c>
      <c r="E39" s="261">
        <v>0</v>
      </c>
    </row>
    <row r="40" spans="1:5" ht="78" customHeight="1" hidden="1">
      <c r="A40" s="120" t="s">
        <v>213</v>
      </c>
      <c r="B40" s="156" t="s">
        <v>210</v>
      </c>
      <c r="C40" s="260">
        <v>0</v>
      </c>
      <c r="D40" s="261">
        <v>0</v>
      </c>
      <c r="E40" s="261">
        <v>0</v>
      </c>
    </row>
    <row r="41" spans="1:5" ht="15.75">
      <c r="A41" s="237" t="s">
        <v>28</v>
      </c>
      <c r="B41" s="238"/>
      <c r="C41" s="234">
        <f>C29</f>
        <v>63853.5</v>
      </c>
      <c r="D41" s="234">
        <f>D29</f>
        <v>2524</v>
      </c>
      <c r="E41" s="401">
        <f>E29</f>
        <v>2622</v>
      </c>
    </row>
    <row r="42" ht="12.75">
      <c r="E42" s="112" t="s">
        <v>377</v>
      </c>
    </row>
    <row r="44" ht="12.75">
      <c r="D44" s="78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8:C28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69"/>
      <c r="B2" s="269"/>
      <c r="C2" s="377" t="s">
        <v>495</v>
      </c>
      <c r="D2" s="377"/>
      <c r="E2" s="270"/>
      <c r="F2" s="270"/>
    </row>
    <row r="3" spans="1:6" ht="15.75">
      <c r="A3" s="269"/>
      <c r="B3" s="269"/>
      <c r="C3" s="377" t="s">
        <v>423</v>
      </c>
      <c r="D3" s="377"/>
      <c r="E3" s="377"/>
      <c r="F3" s="377"/>
    </row>
    <row r="4" spans="1:6" ht="15.75">
      <c r="A4" s="269"/>
      <c r="B4" s="269"/>
      <c r="C4" s="377" t="s">
        <v>422</v>
      </c>
      <c r="D4" s="332"/>
      <c r="E4" s="270"/>
      <c r="F4" s="270"/>
    </row>
    <row r="5" spans="1:6" ht="15.75">
      <c r="A5" s="271"/>
      <c r="B5" s="271"/>
      <c r="C5" s="377" t="s">
        <v>201</v>
      </c>
      <c r="D5" s="377"/>
      <c r="E5" s="377"/>
      <c r="F5" s="377"/>
    </row>
    <row r="6" spans="1:6" ht="12.75">
      <c r="A6" s="23"/>
      <c r="B6" s="23"/>
      <c r="C6" s="373"/>
      <c r="D6" s="373"/>
      <c r="E6" s="23"/>
      <c r="F6" s="23"/>
    </row>
    <row r="7" spans="1:6" ht="15.75">
      <c r="A7" s="270"/>
      <c r="B7" s="270"/>
      <c r="C7" s="378" t="s">
        <v>485</v>
      </c>
      <c r="D7" s="378"/>
      <c r="E7" s="378"/>
      <c r="F7" s="378"/>
    </row>
    <row r="8" spans="1:6" ht="15.75">
      <c r="A8" s="273"/>
      <c r="B8" s="273"/>
      <c r="C8" s="376" t="s">
        <v>488</v>
      </c>
      <c r="D8" s="376"/>
      <c r="E8" s="376"/>
      <c r="F8" s="23"/>
    </row>
    <row r="9" spans="1:6" ht="15.75">
      <c r="A9" s="273"/>
      <c r="B9" s="273"/>
      <c r="C9" s="376" t="s">
        <v>487</v>
      </c>
      <c r="D9" s="306"/>
      <c r="E9" s="274"/>
      <c r="F9" s="23"/>
    </row>
    <row r="10" spans="1:6" ht="15.75">
      <c r="A10" s="275"/>
      <c r="B10" s="275"/>
      <c r="C10" s="376" t="s">
        <v>428</v>
      </c>
      <c r="D10" s="376"/>
      <c r="E10" s="376"/>
      <c r="F10" s="23"/>
    </row>
    <row r="11" spans="1:6" ht="18.75" customHeight="1">
      <c r="A11" s="275"/>
      <c r="B11" s="275"/>
      <c r="C11" s="374" t="s">
        <v>487</v>
      </c>
      <c r="D11" s="374"/>
      <c r="E11" s="374"/>
      <c r="F11" s="23"/>
    </row>
    <row r="12" spans="1:6" ht="15.75">
      <c r="A12" s="277"/>
      <c r="B12" s="278"/>
      <c r="C12" s="374" t="s">
        <v>444</v>
      </c>
      <c r="D12" s="374"/>
      <c r="E12" s="374"/>
      <c r="F12" s="23"/>
    </row>
    <row r="13" spans="1:6" ht="15.75">
      <c r="A13" s="277"/>
      <c r="B13" s="278"/>
      <c r="C13" s="374" t="s">
        <v>445</v>
      </c>
      <c r="D13" s="374"/>
      <c r="E13" s="276"/>
      <c r="F13" s="23"/>
    </row>
    <row r="14" spans="1:6" ht="15.75">
      <c r="A14" s="277"/>
      <c r="B14" s="278"/>
      <c r="C14" s="375" t="s">
        <v>486</v>
      </c>
      <c r="D14" s="375"/>
      <c r="E14" s="375"/>
      <c r="F14" s="23"/>
    </row>
    <row r="15" spans="1:6" ht="12.75">
      <c r="A15" s="272"/>
      <c r="B15" s="23"/>
      <c r="C15" s="23"/>
      <c r="D15" s="23"/>
      <c r="E15" s="23"/>
      <c r="F15" s="23"/>
    </row>
    <row r="16" spans="1:6" ht="20.25">
      <c r="A16" s="372" t="s">
        <v>150</v>
      </c>
      <c r="B16" s="372"/>
      <c r="C16" s="373"/>
      <c r="D16" s="373"/>
      <c r="E16" s="23"/>
      <c r="F16" s="23"/>
    </row>
    <row r="17" spans="1:6" ht="20.25">
      <c r="A17" s="372" t="s">
        <v>489</v>
      </c>
      <c r="B17" s="372"/>
      <c r="C17" s="373"/>
      <c r="D17" s="373"/>
      <c r="E17" s="23"/>
      <c r="F17" s="23"/>
    </row>
    <row r="18" spans="1:6" ht="18.75">
      <c r="A18" s="279"/>
      <c r="B18" s="280"/>
      <c r="C18" s="23"/>
      <c r="D18" s="281" t="s">
        <v>230</v>
      </c>
      <c r="E18" s="23"/>
      <c r="F18" s="23"/>
    </row>
    <row r="19" spans="1:6" ht="32.25" customHeight="1">
      <c r="A19" s="282" t="s">
        <v>151</v>
      </c>
      <c r="B19" s="369" t="s">
        <v>152</v>
      </c>
      <c r="C19" s="370"/>
      <c r="D19" s="371"/>
      <c r="E19" s="23"/>
      <c r="F19" s="23"/>
    </row>
    <row r="20" spans="1:6" ht="30" customHeight="1">
      <c r="A20" s="283" t="s">
        <v>153</v>
      </c>
      <c r="B20" s="284" t="s">
        <v>286</v>
      </c>
      <c r="C20" s="284" t="s">
        <v>348</v>
      </c>
      <c r="D20" s="284" t="s">
        <v>450</v>
      </c>
      <c r="E20" s="23"/>
      <c r="F20" s="23"/>
    </row>
    <row r="21" spans="1:6" ht="24" customHeight="1">
      <c r="A21" s="285" t="s">
        <v>392</v>
      </c>
      <c r="B21" s="286">
        <f>B22+B23</f>
        <v>0</v>
      </c>
      <c r="C21" s="286">
        <f>C22+C23</f>
        <v>0</v>
      </c>
      <c r="D21" s="287">
        <v>0</v>
      </c>
      <c r="E21" s="23"/>
      <c r="F21" s="23"/>
    </row>
    <row r="22" spans="1:6" ht="28.5" customHeight="1">
      <c r="A22" s="285" t="s">
        <v>394</v>
      </c>
      <c r="B22" s="286">
        <v>0</v>
      </c>
      <c r="C22" s="287">
        <v>0</v>
      </c>
      <c r="D22" s="287">
        <v>0</v>
      </c>
      <c r="E22" s="23"/>
      <c r="F22" s="23"/>
    </row>
    <row r="23" spans="1:6" ht="18.75">
      <c r="A23" s="285" t="s">
        <v>393</v>
      </c>
      <c r="B23" s="287">
        <v>0</v>
      </c>
      <c r="C23" s="287">
        <v>0</v>
      </c>
      <c r="D23" s="287">
        <v>0</v>
      </c>
      <c r="E23" s="23"/>
      <c r="F23" s="23"/>
    </row>
    <row r="24" spans="1:6" ht="18.75">
      <c r="A24" s="288" t="s">
        <v>229</v>
      </c>
      <c r="B24" s="289">
        <f>B21</f>
        <v>0</v>
      </c>
      <c r="C24" s="289">
        <f>C21</f>
        <v>0</v>
      </c>
      <c r="D24" s="289">
        <f>D21+D22+D23</f>
        <v>0</v>
      </c>
      <c r="E24" s="23"/>
      <c r="F24" s="23"/>
    </row>
    <row r="25" ht="12.75">
      <c r="D25" s="115" t="s">
        <v>377</v>
      </c>
    </row>
    <row r="28" ht="12.75">
      <c r="B28" s="23"/>
    </row>
  </sheetData>
  <sheetProtection/>
  <mergeCells count="16">
    <mergeCell ref="C2:D2"/>
    <mergeCell ref="C3:F3"/>
    <mergeCell ref="C5:F5"/>
    <mergeCell ref="C7:F7"/>
    <mergeCell ref="C8:E8"/>
    <mergeCell ref="C10:E10"/>
    <mergeCell ref="C4:D4"/>
    <mergeCell ref="B19:D19"/>
    <mergeCell ref="A16:D16"/>
    <mergeCell ref="A17:D17"/>
    <mergeCell ref="C6:D6"/>
    <mergeCell ref="C11:E11"/>
    <mergeCell ref="C12:E12"/>
    <mergeCell ref="C13:D13"/>
    <mergeCell ref="C14:E14"/>
    <mergeCell ref="C9:D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Первунинская Н.П.</cp:lastModifiedBy>
  <cp:lastPrinted>2022-10-31T05:43:41Z</cp:lastPrinted>
  <dcterms:created xsi:type="dcterms:W3CDTF">1996-10-08T23:32:33Z</dcterms:created>
  <dcterms:modified xsi:type="dcterms:W3CDTF">2022-10-31T06:05:17Z</dcterms:modified>
  <cp:category/>
  <cp:version/>
  <cp:contentType/>
  <cp:contentStatus/>
</cp:coreProperties>
</file>