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99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state="hidden" r:id="rId6"/>
    <sheet name="приложение 7" sheetId="7" state="hidden" r:id="rId7"/>
    <sheet name="приложение 11" sheetId="8" state="hidden" r:id="rId8"/>
  </sheets>
  <definedNames>
    <definedName name="_xlnm.Print_Titles" localSheetId="0">'приложение 1'!$20:$20</definedName>
    <definedName name="_xlnm.Print_Titles" localSheetId="2">'приложение 3'!$18:$20</definedName>
    <definedName name="_xlnm.Print_Titles" localSheetId="3">'приложение 4'!$17:$18</definedName>
    <definedName name="_xlnm.Print_Titles" localSheetId="4">'приложение 5'!$18:$20</definedName>
    <definedName name="_xlnm.Print_Area" localSheetId="0">'приложение 1'!$B$1:$F$25</definedName>
    <definedName name="_xlnm.Print_Area" localSheetId="7">'приложение 11'!$A$1:$C$17</definedName>
    <definedName name="_xlnm.Print_Area" localSheetId="1">'приложение 2'!$A$1:$G$48</definedName>
    <definedName name="_xlnm.Print_Area" localSheetId="2">'приложение 3'!$A$1:$F$47</definedName>
    <definedName name="_xlnm.Print_Area" localSheetId="3">'приложение 4'!$A$1:$L$164</definedName>
    <definedName name="_xlnm.Print_Area" localSheetId="4">'приложение 5'!$A$1:$L$70</definedName>
    <definedName name="_xlnm.Print_Area" localSheetId="5">'приложение 6'!$A$1:$B$32</definedName>
    <definedName name="_xlnm.Print_Area" localSheetId="6">'приложение 7'!$A$1:$B$27</definedName>
  </definedNames>
  <calcPr fullCalcOnLoad="1"/>
</workbook>
</file>

<file path=xl/sharedStrings.xml><?xml version="1.0" encoding="utf-8"?>
<sst xmlns="http://schemas.openxmlformats.org/spreadsheetml/2006/main" count="1268" uniqueCount="306">
  <si>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</si>
  <si>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</si>
  <si>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</si>
  <si>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</si>
  <si>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</si>
  <si>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</si>
  <si>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</si>
  <si>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</si>
  <si>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</si>
  <si>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</si>
  <si>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</si>
  <si>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</si>
  <si>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</si>
  <si>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</si>
  <si>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</si>
  <si>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</si>
  <si>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</si>
  <si>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</si>
  <si>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</si>
  <si>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</si>
  <si>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</si>
  <si>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</si>
  <si>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</si>
  <si>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</si>
  <si>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</si>
  <si>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</si>
  <si>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</si>
  <si>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</si>
  <si>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</si>
  <si>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</si>
  <si>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</si>
  <si>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</si>
  <si>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</si>
  <si>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</si>
  <si>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</si>
  <si>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</si>
  <si>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</si>
  <si>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</si>
  <si>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</si>
  <si>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</si>
  <si>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</si>
  <si>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</si>
  <si>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</si>
  <si>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</si>
  <si>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</si>
  <si>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</si>
  <si>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</si>
  <si>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</si>
  <si>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</si>
  <si>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</si>
  <si>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</si>
  <si>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</si>
  <si>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</si>
  <si>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</si>
  <si>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</si>
  <si>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</si>
  <si>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</si>
  <si>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</si>
  <si>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</si>
  <si>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</si>
  <si>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</si>
  <si>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</si>
  <si>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</si>
  <si>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</si>
  <si>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</si>
  <si>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</si>
  <si>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</si>
  <si>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</si>
  <si>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</si>
  <si>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</si>
  <si>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</si>
  <si>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</si>
  <si>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</si>
  <si>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</si>
  <si>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</si>
  <si>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</si>
  <si>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</si>
  <si>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</si>
  <si>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</si>
  <si>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</si>
  <si>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</si>
  <si>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</si>
  <si>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</si>
  <si>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</si>
  <si>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</si>
  <si>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</si>
  <si>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</si>
  <si>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</si>
  <si>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</si>
  <si>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</si>
  <si>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</si>
  <si>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</si>
  <si>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</si>
  <si>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</si>
  <si>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</si>
  <si>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</si>
  <si>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</si>
  <si>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</si>
  <si>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</si>
  <si>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</si>
  <si>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</si>
  <si>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</si>
  <si>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</si>
  <si>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</si>
  <si>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</si>
  <si>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</si>
  <si>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</si>
  <si>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</si>
  <si>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</si>
  <si>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</si>
  <si>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</si>
  <si>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</si>
  <si>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</si>
  <si>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</si>
  <si>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</si>
  <si>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</si>
  <si>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</si>
  <si>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</si>
  <si>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</si>
  <si>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</si>
  <si>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</si>
  <si>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</si>
  <si>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</si>
  <si>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</si>
  <si>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</si>
  <si>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</si>
  <si>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</si>
  <si>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</si>
  <si>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</si>
  <si>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</si>
  <si>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</si>
  <si>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</si>
  <si>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</si>
  <si>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</si>
  <si>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</si>
  <si>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</si>
  <si>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</si>
  <si>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</si>
  <si>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</si>
  <si>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</si>
  <si>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</si>
  <si>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</si>
  <si>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</si>
  <si>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</si>
  <si>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</si>
  <si>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</si>
  <si>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</si>
  <si>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</si>
  <si>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</si>
  <si>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</si>
  <si>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</si>
  <si>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</si>
  <si>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</si>
  <si>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</si>
  <si>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 xml:space="preserve">"О  бюджете Глушковского сельского поселения   </t>
  </si>
  <si>
    <t>9</t>
  </si>
  <si>
    <t>РАСПРЕДЕЛЕНИЕ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</si>
  <si>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</si>
  <si>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</si>
  <si>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</si>
  <si>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</si>
  <si>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</si>
  <si>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</si>
  <si>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</si>
  <si>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</si>
  <si>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</si>
  <si>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</si>
  <si>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</si>
  <si>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</si>
  <si>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</si>
  <si>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</si>
  <si>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</si>
  <si>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</si>
  <si>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</si>
  <si>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</si>
  <si>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</si>
  <si>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</si>
  <si>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</si>
  <si>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</si>
  <si>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</si>
  <si>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</si>
  <si>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</si>
  <si>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</si>
  <si>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</si>
  <si>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</si>
  <si>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</si>
  <si>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</si>
  <si>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</si>
  <si>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</si>
  <si>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</si>
  <si>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</si>
  <si>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</si>
  <si>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</si>
  <si>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</si>
  <si>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</si>
  <si>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</si>
  <si>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72310</t>
  </si>
  <si>
    <t>на 2020 год и плановый период 2021 и 2022 годов"</t>
  </si>
  <si>
    <t>2022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</si>
  <si>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</si>
  <si>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</si>
  <si>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</si>
  <si>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</si>
  <si>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</si>
  <si>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</si>
  <si>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</si>
  <si>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</si>
  <si>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</si>
  <si>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</si>
  <si>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</si>
  <si>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</si>
  <si>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</si>
  <si>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Приложение 1</t>
  </si>
  <si>
    <t>Приложение 2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</si>
  <si>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</si>
  <si>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</si>
  <si>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</si>
  <si>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</si>
  <si>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</si>
  <si>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</si>
  <si>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</si>
  <si>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23040</t>
  </si>
  <si>
    <t>2023 год</t>
  </si>
  <si>
    <t>Основное мероприятие по жилищному хозяйству, направленное на содержание муниципального жилищного фонда</t>
  </si>
  <si>
    <t>к решению Совета Глушковского сельского поселения</t>
  </si>
  <si>
    <t>Фонд оплаты труда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</si>
  <si>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</si>
  <si>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</si>
  <si>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(Мун.сл.)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</si>
  <si>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</si>
  <si>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</si>
  <si>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</si>
  <si>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</si>
  <si>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</si>
  <si>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</si>
  <si>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</si>
  <si>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</si>
  <si>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</si>
  <si>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«Коммунальное хозяйство»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</si>
  <si>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</si>
  <si>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</si>
  <si>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23050</t>
  </si>
  <si>
    <t>Приложение 3</t>
  </si>
  <si>
    <t>Остаток средств на начало года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</si>
  <si>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</si>
  <si>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</si>
  <si>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Приложение 6</t>
  </si>
  <si>
    <t>Приложение 7</t>
  </si>
  <si>
    <t xml:space="preserve">от   .10.2021   № </t>
  </si>
  <si>
    <t>Приложение 4</t>
  </si>
  <si>
    <t>Приложение 5</t>
  </si>
  <si>
    <t>"О  бюджете Глушковского сельского поселения    
на 2022 год и плановый период 2023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</si>
  <si>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</si>
  <si>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</si>
  <si>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Объем доходов  бюджета Глушковского сельского поселения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</si>
  <si>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</si>
  <si>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</si>
  <si>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 на реализацию муниципальной программы «Развитие территории Глушковского сельского поселения на 2021 – 2025 годы» на 2022 год и плановый период 2023 и 2024 годов    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</si>
  <si>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</si>
  <si>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</si>
  <si>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</si>
  <si>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</si>
  <si>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</si>
  <si>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Обеспечение проведения выборов и референдумов</t>
  </si>
  <si>
    <t>Проведение выборов и референдумов</t>
  </si>
  <si>
    <t>94</t>
  </si>
  <si>
    <t xml:space="preserve">Проведение выборов депутатов предствавительного органа муниципального образования </t>
  </si>
  <si>
    <t>4</t>
  </si>
  <si>
    <t>00030</t>
  </si>
  <si>
    <t>Специальные расходы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</si>
  <si>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</si>
  <si>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</si>
  <si>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</si>
  <si>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Реализация мероприятий проекта "Народный бюджет"</t>
  </si>
  <si>
    <t>S2270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</si>
  <si>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</si>
  <si>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15.12.2021  № 48</t>
  </si>
  <si>
    <t>".</t>
  </si>
  <si>
    <t xml:space="preserve">от   .02.2022   № </t>
  </si>
  <si>
    <t>"Приложение 1</t>
  </si>
  <si>
    <t>"Приложение 3</t>
  </si>
  <si>
    <t>"Приложение 4</t>
  </si>
  <si>
    <t>"Приложение 5</t>
  </si>
  <si>
    <t>"Приложение 6</t>
  </si>
  <si>
    <t>"Приложение 7</t>
  </si>
  <si>
    <t>"Приложение 2</t>
  </si>
  <si>
    <t>к решению Представительного Собрания округа</t>
  </si>
  <si>
    <t>1 01 02020 01 0000 110</t>
  </si>
  <si>
    <t>1 01 02030 01 0000 110</t>
  </si>
  <si>
    <t>минус 21,0</t>
  </si>
  <si>
    <t>минус 8,0</t>
  </si>
  <si>
    <t>минус 67,0</t>
  </si>
  <si>
    <t>минус 36,0</t>
  </si>
  <si>
    <t>плюс2,8</t>
  </si>
  <si>
    <t>плюс 0,9</t>
  </si>
  <si>
    <t>минус 71,7</t>
  </si>
  <si>
    <t>НАЛОГИ НА ДОХОДЫ ФИЗИЧЕСКИХ ЛИЦ</t>
  </si>
  <si>
    <t>плюс 6,3</t>
  </si>
  <si>
    <t>плюс 200,0 плюс 27,4</t>
  </si>
  <si>
    <t>от _______________  № _____</t>
  </si>
  <si>
    <t>от _________________  № ____</t>
  </si>
  <si>
    <t>от   _______________  № ____</t>
  </si>
  <si>
    <t>от  ________________   № _____</t>
  </si>
  <si>
    <t>от   _________________  № _____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</si>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</sst>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  <numFmt numFmtId="205" formatCode="#,##0.00;[Red]\-#,##0.00"/>
  </numFmts>
  <fonts count="7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70C0"/>
      <name val="Arial"/>
      <family val="2"/>
    </font>
    <font>
      <b/>
      <sz val="9"/>
      <color rgb="FFFF0000"/>
      <name val="Times New Roman"/>
      <family val="1"/>
    </font>
    <font>
      <sz val="12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25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7" applyFont="1">
      <alignment/>
      <protection/>
    </xf>
    <xf numFmtId="0" fontId="1" fillId="0" borderId="0" xfId="77" applyFont="1" applyAlignment="1">
      <alignment horizontal="center" vertical="top" wrapText="1"/>
      <protection/>
    </xf>
    <xf numFmtId="0" fontId="0" fillId="0" borderId="0" xfId="75" applyBorder="1">
      <alignment/>
      <protection/>
    </xf>
    <xf numFmtId="0" fontId="0" fillId="0" borderId="0" xfId="75" applyFill="1" applyBorder="1">
      <alignment/>
      <protection/>
    </xf>
    <xf numFmtId="0" fontId="4" fillId="0" borderId="0" xfId="75" applyFont="1" applyAlignment="1">
      <alignment horizontal="left" vertical="top"/>
      <protection/>
    </xf>
    <xf numFmtId="0" fontId="4" fillId="0" borderId="0" xfId="75" applyFont="1" applyAlignment="1">
      <alignment horizontal="justify" vertical="top"/>
      <protection/>
    </xf>
    <xf numFmtId="0" fontId="37" fillId="0" borderId="0" xfId="78" applyFont="1" applyFill="1" applyAlignment="1">
      <alignment/>
      <protection/>
    </xf>
    <xf numFmtId="0" fontId="1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38" fillId="0" borderId="12" xfId="77" applyFont="1" applyFill="1" applyBorder="1" applyAlignment="1">
      <alignment horizontal="center" vertical="top" wrapText="1"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7" applyFont="1">
      <alignment/>
      <protection/>
    </xf>
    <xf numFmtId="0" fontId="38" fillId="0" borderId="12" xfId="77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62" fillId="0" borderId="0" xfId="72">
      <alignment/>
      <protection/>
    </xf>
    <xf numFmtId="0" fontId="41" fillId="0" borderId="0" xfId="66" applyFont="1">
      <alignment/>
      <protection/>
    </xf>
    <xf numFmtId="0" fontId="63" fillId="0" borderId="0" xfId="66" applyFont="1" applyAlignment="1">
      <alignment wrapText="1"/>
      <protection/>
    </xf>
    <xf numFmtId="0" fontId="63" fillId="0" borderId="0" xfId="66" applyFont="1" applyAlignment="1">
      <alignment horizontal="right"/>
      <protection/>
    </xf>
    <xf numFmtId="0" fontId="64" fillId="0" borderId="12" xfId="72" applyFont="1" applyBorder="1" applyAlignment="1">
      <alignment horizontal="center" vertical="center" wrapText="1"/>
      <protection/>
    </xf>
    <xf numFmtId="180" fontId="65" fillId="0" borderId="12" xfId="72" applyNumberFormat="1" applyFont="1" applyBorder="1" applyAlignment="1">
      <alignment horizontal="center" vertical="center" wrapText="1"/>
      <protection/>
    </xf>
    <xf numFmtId="180" fontId="64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6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6" applyFont="1" applyFill="1" applyBorder="1" applyAlignment="1">
      <alignment horizontal="left" vertical="top"/>
      <protection/>
    </xf>
    <xf numFmtId="180" fontId="1" fillId="0" borderId="0" xfId="77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7" fillId="28" borderId="12" xfId="0" applyFont="1" applyFill="1" applyBorder="1" applyAlignment="1">
      <alignment horizontal="left" vertical="center" wrapText="1"/>
    </xf>
    <xf numFmtId="0" fontId="44" fillId="28" borderId="12" xfId="78" applyFont="1" applyFill="1" applyBorder="1" applyAlignment="1">
      <alignment horizontal="center" vertical="center"/>
      <protection/>
    </xf>
    <xf numFmtId="0" fontId="44" fillId="28" borderId="12" xfId="78" applyFont="1" applyFill="1" applyBorder="1" applyAlignment="1">
      <alignment horizontal="left" vertical="top" wrapText="1"/>
      <protection/>
    </xf>
    <xf numFmtId="0" fontId="4" fillId="28" borderId="12" xfId="78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6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62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8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8" applyFont="1" applyFill="1" applyAlignment="1">
      <alignment horizontal="left"/>
      <protection/>
    </xf>
    <xf numFmtId="0" fontId="4" fillId="2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29" borderId="0" xfId="75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5" applyFill="1" applyBorder="1">
      <alignment/>
      <protection/>
    </xf>
    <xf numFmtId="0" fontId="13" fillId="28" borderId="0" xfId="78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4" fillId="0" borderId="0" xfId="76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6" applyFont="1" applyBorder="1">
      <alignment/>
      <protection/>
    </xf>
    <xf numFmtId="0" fontId="1" fillId="0" borderId="0" xfId="77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0" fillId="0" borderId="12" xfId="75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center" vertical="center"/>
      <protection/>
    </xf>
    <xf numFmtId="180" fontId="2" fillId="0" borderId="12" xfId="75" applyNumberFormat="1" applyFont="1" applyBorder="1" applyAlignment="1">
      <alignment horizontal="center" vertical="center"/>
      <protection/>
    </xf>
    <xf numFmtId="180" fontId="2" fillId="0" borderId="12" xfId="75" applyNumberFormat="1" applyFont="1" applyFill="1" applyBorder="1" applyAlignment="1">
      <alignment horizontal="center" vertical="center"/>
      <protection/>
    </xf>
    <xf numFmtId="180" fontId="2" fillId="29" borderId="12" xfId="75" applyNumberFormat="1" applyFont="1" applyFill="1" applyBorder="1" applyAlignment="1">
      <alignment horizontal="center" vertical="center"/>
      <protection/>
    </xf>
    <xf numFmtId="180" fontId="0" fillId="0" borderId="0" xfId="75" applyNumberFormat="1" applyBorder="1">
      <alignment/>
      <protection/>
    </xf>
    <xf numFmtId="180" fontId="38" fillId="28" borderId="0" xfId="75" applyNumberFormat="1" applyFont="1" applyFill="1" applyBorder="1" applyAlignment="1" applyProtection="1">
      <alignment horizontal="right" vertical="top"/>
      <protection hidden="1"/>
    </xf>
    <xf numFmtId="0" fontId="68" fillId="29" borderId="0" xfId="0" applyFont="1" applyFill="1" applyAlignment="1">
      <alignment/>
    </xf>
    <xf numFmtId="0" fontId="13" fillId="28" borderId="0" xfId="78" applyFill="1" applyAlignment="1">
      <alignment/>
      <protection/>
    </xf>
    <xf numFmtId="0" fontId="38" fillId="28" borderId="13" xfId="75" applyNumberFormat="1" applyFont="1" applyFill="1" applyBorder="1" applyAlignment="1" applyProtection="1">
      <alignment horizontal="center" wrapText="1"/>
      <protection hidden="1"/>
    </xf>
    <xf numFmtId="0" fontId="41" fillId="28" borderId="12" xfId="75" applyFont="1" applyFill="1" applyBorder="1" applyAlignment="1">
      <alignment horizontal="center" vertical="center"/>
      <protection/>
    </xf>
    <xf numFmtId="180" fontId="38" fillId="28" borderId="0" xfId="75" applyNumberFormat="1" applyFont="1" applyFill="1" applyBorder="1" applyAlignment="1" applyProtection="1">
      <alignment horizontal="center" vertical="top"/>
      <protection hidden="1"/>
    </xf>
    <xf numFmtId="0" fontId="40" fillId="28" borderId="0" xfId="75" applyNumberFormat="1" applyFont="1" applyFill="1" applyBorder="1" applyAlignment="1" applyProtection="1">
      <alignment/>
      <protection hidden="1"/>
    </xf>
    <xf numFmtId="180" fontId="38" fillId="28" borderId="0" xfId="75" applyNumberFormat="1" applyFont="1" applyFill="1" applyBorder="1" applyAlignment="1">
      <alignment horizontal="center" vertical="top"/>
      <protection/>
    </xf>
    <xf numFmtId="180" fontId="38" fillId="28" borderId="0" xfId="75" applyNumberFormat="1" applyFont="1" applyFill="1" applyAlignment="1">
      <alignment horizontal="center" vertical="top"/>
      <protection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66" applyFont="1" applyFill="1" applyBorder="1" applyAlignment="1">
      <alignment horizontal="center" vertical="center"/>
      <protection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0" applyNumberFormat="1" applyFont="1" applyFill="1" applyBorder="1" applyAlignment="1">
      <alignment horizontal="center" vertical="center" wrapText="1"/>
    </xf>
    <xf numFmtId="0" fontId="29" fillId="29" borderId="0" xfId="0" applyFont="1" applyFill="1" applyAlignment="1">
      <alignment/>
    </xf>
    <xf numFmtId="49" fontId="2" fillId="29" borderId="12" xfId="0" applyNumberFormat="1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69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28" fillId="29" borderId="0" xfId="0" applyFont="1" applyFill="1" applyAlignment="1">
      <alignment/>
    </xf>
    <xf numFmtId="0" fontId="5" fillId="29" borderId="0" xfId="0" applyFont="1" applyFill="1" applyAlignment="1">
      <alignment/>
    </xf>
    <xf numFmtId="0" fontId="27" fillId="29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5" applyFont="1" applyFill="1" applyAlignment="1">
      <alignment horizontal="left" vertical="top"/>
      <protection/>
    </xf>
    <xf numFmtId="0" fontId="4" fillId="28" borderId="0" xfId="75" applyFont="1" applyFill="1" applyAlignment="1">
      <alignment horizontal="justify" vertical="top"/>
      <protection/>
    </xf>
    <xf numFmtId="0" fontId="37" fillId="28" borderId="0" xfId="78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5" applyFont="1" applyFill="1" applyBorder="1" applyAlignment="1" applyProtection="1">
      <alignment horizontal="left" vertical="top"/>
      <protection hidden="1"/>
    </xf>
    <xf numFmtId="0" fontId="4" fillId="28" borderId="0" xfId="75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5" applyNumberFormat="1" applyFont="1" applyFill="1" applyBorder="1" applyAlignment="1" applyProtection="1">
      <alignment horizontal="justify" vertical="top"/>
      <protection hidden="1"/>
    </xf>
    <xf numFmtId="0" fontId="38" fillId="28" borderId="0" xfId="75" applyNumberFormat="1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>
      <alignment horizontal="left" vertical="top"/>
      <protection/>
    </xf>
    <xf numFmtId="0" fontId="4" fillId="28" borderId="0" xfId="75" applyFont="1" applyFill="1" applyBorder="1" applyAlignment="1">
      <alignment horizontal="justify" vertical="top"/>
      <protection/>
    </xf>
    <xf numFmtId="180" fontId="2" fillId="30" borderId="12" xfId="75" applyNumberFormat="1" applyFont="1" applyFill="1" applyBorder="1" applyAlignment="1">
      <alignment horizontal="center" vertical="center"/>
      <protection/>
    </xf>
    <xf numFmtId="0" fontId="0" fillId="30" borderId="0" xfId="75" applyFill="1" applyBorder="1">
      <alignment/>
      <protection/>
    </xf>
    <xf numFmtId="0" fontId="41" fillId="28" borderId="0" xfId="78" applyFont="1" applyFill="1" applyAlignment="1">
      <alignment/>
      <protection/>
    </xf>
    <xf numFmtId="0" fontId="41" fillId="28" borderId="0" xfId="78" applyFont="1" applyFill="1" applyAlignment="1">
      <alignment/>
      <protection/>
    </xf>
    <xf numFmtId="0" fontId="4" fillId="28" borderId="12" xfId="78" applyFont="1" applyFill="1" applyBorder="1" applyAlignment="1">
      <alignment horizontal="left" vertical="center" wrapText="1"/>
      <protection/>
    </xf>
    <xf numFmtId="0" fontId="4" fillId="29" borderId="0" xfId="77" applyFont="1" applyFill="1">
      <alignment/>
      <protection/>
    </xf>
    <xf numFmtId="0" fontId="1" fillId="29" borderId="0" xfId="77" applyFont="1" applyFill="1">
      <alignment/>
      <protection/>
    </xf>
    <xf numFmtId="0" fontId="27" fillId="29" borderId="0" xfId="0" applyFont="1" applyFill="1" applyAlignment="1">
      <alignment/>
    </xf>
    <xf numFmtId="0" fontId="70" fillId="29" borderId="0" xfId="0" applyFont="1" applyFill="1" applyAlignment="1">
      <alignment/>
    </xf>
    <xf numFmtId="0" fontId="31" fillId="29" borderId="0" xfId="0" applyFont="1" applyFill="1" applyAlignment="1">
      <alignment/>
    </xf>
    <xf numFmtId="0" fontId="71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2" fillId="29" borderId="0" xfId="0" applyFont="1" applyFill="1" applyAlignment="1">
      <alignment/>
    </xf>
    <xf numFmtId="0" fontId="72" fillId="29" borderId="0" xfId="0" applyFont="1" applyFill="1" applyAlignment="1">
      <alignment/>
    </xf>
    <xf numFmtId="0" fontId="2" fillId="29" borderId="12" xfId="0" applyFont="1" applyFill="1" applyBorder="1" applyAlignment="1">
      <alignment horizontal="left" vertical="center" wrapText="1"/>
    </xf>
    <xf numFmtId="0" fontId="48" fillId="29" borderId="0" xfId="0" applyFont="1" applyFill="1" applyAlignment="1">
      <alignment/>
    </xf>
    <xf numFmtId="0" fontId="53" fillId="29" borderId="0" xfId="0" applyFont="1" applyFill="1" applyAlignment="1">
      <alignment/>
    </xf>
    <xf numFmtId="0" fontId="51" fillId="29" borderId="0" xfId="0" applyFont="1" applyFill="1" applyAlignment="1">
      <alignment/>
    </xf>
    <xf numFmtId="0" fontId="50" fillId="29" borderId="0" xfId="0" applyFont="1" applyFill="1" applyAlignment="1">
      <alignment/>
    </xf>
    <xf numFmtId="0" fontId="52" fillId="29" borderId="0" xfId="0" applyFont="1" applyFill="1" applyAlignment="1">
      <alignment/>
    </xf>
    <xf numFmtId="0" fontId="49" fillId="29" borderId="0" xfId="0" applyFont="1" applyFill="1" applyAlignment="1">
      <alignment horizontal="left"/>
    </xf>
    <xf numFmtId="0" fontId="0" fillId="29" borderId="0" xfId="76" applyNumberFormat="1" applyFont="1" applyFill="1" applyBorder="1" applyAlignment="1" applyProtection="1">
      <alignment/>
      <protection hidden="1"/>
    </xf>
    <xf numFmtId="0" fontId="1" fillId="29" borderId="0" xfId="66" applyFont="1" applyFill="1">
      <alignment/>
      <protection/>
    </xf>
    <xf numFmtId="0" fontId="4" fillId="31" borderId="12" xfId="0" applyFont="1" applyFill="1" applyBorder="1" applyAlignment="1">
      <alignment horizontal="center" vertical="center"/>
    </xf>
    <xf numFmtId="0" fontId="44" fillId="31" borderId="12" xfId="0" applyFont="1" applyFill="1" applyBorder="1" applyAlignment="1">
      <alignment horizontal="left" vertical="center"/>
    </xf>
    <xf numFmtId="0" fontId="4" fillId="31" borderId="12" xfId="76" applyFont="1" applyFill="1" applyBorder="1" applyAlignment="1" applyProtection="1">
      <alignment horizontal="center" vertical="center"/>
      <protection hidden="1"/>
    </xf>
    <xf numFmtId="0" fontId="4" fillId="31" borderId="12" xfId="69" applyNumberFormat="1" applyFont="1" applyFill="1" applyBorder="1" applyAlignment="1" applyProtection="1">
      <alignment horizontal="left" vertical="center" wrapText="1"/>
      <protection hidden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7" applyFont="1" applyFill="1" applyBorder="1" applyAlignment="1">
      <alignment horizontal="center" vertical="center" wrapText="1"/>
      <protection/>
    </xf>
    <xf numFmtId="0" fontId="38" fillId="28" borderId="12" xfId="77" applyFont="1" applyFill="1" applyBorder="1" applyAlignment="1">
      <alignment horizontal="left" vertical="top" wrapText="1"/>
      <protection/>
    </xf>
    <xf numFmtId="180" fontId="4" fillId="28" borderId="12" xfId="77" applyNumberFormat="1" applyFont="1" applyFill="1" applyBorder="1" applyAlignment="1">
      <alignment horizontal="right" wrapText="1"/>
      <protection/>
    </xf>
    <xf numFmtId="0" fontId="4" fillId="28" borderId="12" xfId="77" applyFont="1" applyFill="1" applyBorder="1" applyAlignment="1">
      <alignment horizontal="center" vertical="center" wrapText="1"/>
      <protection/>
    </xf>
    <xf numFmtId="0" fontId="4" fillId="28" borderId="12" xfId="77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7" applyNumberFormat="1" applyFont="1" applyFill="1" applyBorder="1">
      <alignment/>
      <protection/>
    </xf>
    <xf numFmtId="0" fontId="38" fillId="28" borderId="12" xfId="77" applyFont="1" applyFill="1" applyBorder="1" applyAlignment="1">
      <alignment horizontal="center" vertical="top" wrapText="1"/>
      <protection/>
    </xf>
    <xf numFmtId="0" fontId="39" fillId="28" borderId="12" xfId="77" applyFont="1" applyFill="1" applyBorder="1" applyAlignment="1">
      <alignment horizontal="left" vertical="top" wrapText="1"/>
      <protection/>
    </xf>
    <xf numFmtId="180" fontId="38" fillId="28" borderId="12" xfId="77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29" borderId="12" xfId="0" applyFont="1" applyFill="1" applyBorder="1" applyAlignment="1">
      <alignment vertical="center" wrapText="1"/>
    </xf>
    <xf numFmtId="49" fontId="42" fillId="29" borderId="12" xfId="0" applyNumberFormat="1" applyFont="1" applyFill="1" applyBorder="1" applyAlignment="1">
      <alignment horizontal="center" vertical="center" wrapText="1"/>
    </xf>
    <xf numFmtId="0" fontId="42" fillId="29" borderId="12" xfId="0" applyFont="1" applyFill="1" applyBorder="1" applyAlignment="1">
      <alignment horizontal="center" vertical="center" wrapText="1"/>
    </xf>
    <xf numFmtId="180" fontId="42" fillId="29" borderId="12" xfId="0" applyNumberFormat="1" applyFont="1" applyFill="1" applyBorder="1" applyAlignment="1">
      <alignment horizontal="center" vertical="center" wrapText="1"/>
    </xf>
    <xf numFmtId="188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3" fillId="29" borderId="12" xfId="0" applyFont="1" applyFill="1" applyBorder="1" applyAlignment="1">
      <alignment horizontal="left" vertical="top" wrapText="1"/>
    </xf>
    <xf numFmtId="49" fontId="3" fillId="29" borderId="12" xfId="0" applyNumberFormat="1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29" borderId="12" xfId="66" applyNumberFormat="1" applyFont="1" applyFill="1" applyBorder="1" applyAlignment="1" applyProtection="1">
      <alignment horizontal="center" vertical="center"/>
      <protection hidden="1"/>
    </xf>
    <xf numFmtId="180" fontId="3" fillId="29" borderId="12" xfId="0" applyNumberFormat="1" applyFont="1" applyFill="1" applyBorder="1" applyAlignment="1">
      <alignment horizontal="center" vertical="center" wrapText="1"/>
    </xf>
    <xf numFmtId="0" fontId="42" fillId="29" borderId="12" xfId="0" applyNumberFormat="1" applyFont="1" applyFill="1" applyBorder="1" applyAlignment="1">
      <alignment horizontal="left" vertical="center" wrapText="1"/>
    </xf>
    <xf numFmtId="49" fontId="42" fillId="29" borderId="12" xfId="66" applyNumberFormat="1" applyFont="1" applyFill="1" applyBorder="1" applyAlignment="1" applyProtection="1">
      <alignment horizontal="center" vertical="center"/>
      <protection hidden="1"/>
    </xf>
    <xf numFmtId="188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2" fillId="29" borderId="12" xfId="0" applyFont="1" applyFill="1" applyBorder="1" applyAlignment="1">
      <alignment horizontal="left" vertical="center" wrapText="1"/>
    </xf>
    <xf numFmtId="0" fontId="3" fillId="29" borderId="12" xfId="0" applyFont="1" applyFill="1" applyBorder="1" applyAlignment="1">
      <alignment horizontal="left" vertical="center" wrapText="1"/>
    </xf>
    <xf numFmtId="49" fontId="3" fillId="29" borderId="12" xfId="66" applyNumberFormat="1" applyFont="1" applyFill="1" applyBorder="1" applyAlignment="1">
      <alignment horizontal="center" vertical="center" wrapText="1"/>
      <protection/>
    </xf>
    <xf numFmtId="0" fontId="3" fillId="29" borderId="12" xfId="66" applyFont="1" applyFill="1" applyBorder="1" applyAlignment="1">
      <alignment horizontal="center" vertical="center" wrapText="1"/>
      <protection/>
    </xf>
    <xf numFmtId="49" fontId="42" fillId="29" borderId="12" xfId="66" applyNumberFormat="1" applyFont="1" applyFill="1" applyBorder="1" applyAlignment="1">
      <alignment horizontal="center" vertical="center" wrapText="1"/>
      <protection/>
    </xf>
    <xf numFmtId="0" fontId="4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180" fontId="4" fillId="28" borderId="0" xfId="75" applyNumberFormat="1" applyFont="1" applyFill="1" applyAlignment="1">
      <alignment vertical="top"/>
      <protection/>
    </xf>
    <xf numFmtId="0" fontId="4" fillId="28" borderId="0" xfId="75" applyFont="1" applyFill="1" applyAlignment="1">
      <alignment horizontal="right"/>
      <protection/>
    </xf>
    <xf numFmtId="0" fontId="2" fillId="28" borderId="12" xfId="78" applyFont="1" applyFill="1" applyBorder="1" applyAlignment="1">
      <alignment horizontal="center" vertical="center"/>
      <protection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27" fillId="28" borderId="12" xfId="0" applyFont="1" applyFill="1" applyBorder="1" applyAlignment="1">
      <alignment/>
    </xf>
    <xf numFmtId="0" fontId="0" fillId="28" borderId="0" xfId="76" applyFill="1" applyBorder="1">
      <alignment/>
      <protection/>
    </xf>
    <xf numFmtId="0" fontId="41" fillId="28" borderId="0" xfId="76" applyFont="1" applyFill="1" applyBorder="1" applyAlignment="1">
      <alignment horizontal="left"/>
      <protection/>
    </xf>
    <xf numFmtId="0" fontId="4" fillId="28" borderId="12" xfId="78" applyFont="1" applyFill="1" applyBorder="1" applyAlignment="1">
      <alignment horizontal="left" vertical="top" wrapText="1"/>
      <protection/>
    </xf>
    <xf numFmtId="0" fontId="41" fillId="28" borderId="0" xfId="76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 horizontal="left"/>
      <protection/>
    </xf>
    <xf numFmtId="0" fontId="31" fillId="28" borderId="0" xfId="0" applyFont="1" applyFill="1" applyAlignment="1">
      <alignment/>
    </xf>
    <xf numFmtId="0" fontId="41" fillId="28" borderId="0" xfId="76" applyFont="1" applyFill="1" applyBorder="1" applyAlignment="1">
      <alignment horizontal="left"/>
      <protection/>
    </xf>
    <xf numFmtId="0" fontId="4" fillId="28" borderId="0" xfId="0" applyFont="1" applyFill="1" applyAlignment="1">
      <alignment horizontal="center" vertical="center"/>
    </xf>
    <xf numFmtId="0" fontId="41" fillId="28" borderId="0" xfId="76" applyFont="1" applyFill="1" applyBorder="1" applyAlignment="1">
      <alignment horizontal="left"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9" borderId="12" xfId="0" applyFont="1" applyFill="1" applyBorder="1" applyAlignment="1">
      <alignment horizontal="left" wrapText="1"/>
    </xf>
    <xf numFmtId="0" fontId="2" fillId="29" borderId="12" xfId="66" applyFont="1" applyFill="1" applyBorder="1" applyAlignment="1">
      <alignment horizontal="left" vertical="top" wrapText="1"/>
      <protection/>
    </xf>
    <xf numFmtId="0" fontId="3" fillId="29" borderId="12" xfId="0" applyFont="1" applyFill="1" applyBorder="1" applyAlignment="1">
      <alignment horizontal="center" vertical="center"/>
    </xf>
    <xf numFmtId="187" fontId="2" fillId="29" borderId="12" xfId="66" applyNumberFormat="1" applyFont="1" applyFill="1" applyBorder="1" applyAlignment="1" applyProtection="1">
      <alignment horizontal="center"/>
      <protection hidden="1"/>
    </xf>
    <xf numFmtId="0" fontId="3" fillId="29" borderId="12" xfId="66" applyFont="1" applyFill="1" applyBorder="1" applyAlignment="1">
      <alignment horizontal="left" vertical="top" wrapText="1"/>
      <protection/>
    </xf>
    <xf numFmtId="0" fontId="3" fillId="29" borderId="12" xfId="66" applyFont="1" applyFill="1" applyBorder="1" applyAlignment="1">
      <alignment horizontal="center" vertical="center"/>
      <protection/>
    </xf>
    <xf numFmtId="187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3" fillId="29" borderId="12" xfId="0" applyFont="1" applyFill="1" applyBorder="1" applyAlignment="1">
      <alignment horizontal="left" vertical="center" wrapText="1"/>
    </xf>
    <xf numFmtId="0" fontId="43" fillId="29" borderId="12" xfId="0" applyFont="1" applyFill="1" applyBorder="1" applyAlignment="1">
      <alignment horizontal="center" vertical="center"/>
    </xf>
    <xf numFmtId="188" fontId="43" fillId="29" borderId="12" xfId="66" applyNumberFormat="1" applyFont="1" applyFill="1" applyBorder="1" applyAlignment="1" applyProtection="1">
      <alignment horizontal="center" vertical="center"/>
      <protection hidden="1"/>
    </xf>
    <xf numFmtId="49" fontId="43" fillId="29" borderId="12" xfId="66" applyNumberFormat="1" applyFont="1" applyFill="1" applyBorder="1" applyAlignment="1" applyProtection="1">
      <alignment horizontal="center" vertical="center"/>
      <protection hidden="1"/>
    </xf>
    <xf numFmtId="187" fontId="43" fillId="29" borderId="12" xfId="66" applyNumberFormat="1" applyFont="1" applyFill="1" applyBorder="1" applyAlignment="1" applyProtection="1">
      <alignment horizontal="center" vertical="center"/>
      <protection hidden="1"/>
    </xf>
    <xf numFmtId="180" fontId="43" fillId="29" borderId="12" xfId="0" applyNumberFormat="1" applyFont="1" applyFill="1" applyBorder="1" applyAlignment="1">
      <alignment horizontal="center" vertical="center" wrapText="1"/>
    </xf>
    <xf numFmtId="0" fontId="42" fillId="29" borderId="12" xfId="66" applyFont="1" applyFill="1" applyBorder="1" applyAlignment="1">
      <alignment horizontal="center" vertical="center"/>
      <protection/>
    </xf>
    <xf numFmtId="187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43" fillId="29" borderId="12" xfId="66" applyFont="1" applyFill="1" applyBorder="1" applyAlignment="1">
      <alignment horizontal="left" vertical="center" wrapText="1"/>
      <protection/>
    </xf>
    <xf numFmtId="0" fontId="2" fillId="29" borderId="12" xfId="0" applyFont="1" applyFill="1" applyBorder="1" applyAlignment="1">
      <alignment horizontal="justify" vertical="center" wrapText="1"/>
    </xf>
    <xf numFmtId="0" fontId="2" fillId="29" borderId="12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justify" vertical="center" wrapText="1"/>
    </xf>
    <xf numFmtId="0" fontId="49" fillId="29" borderId="0" xfId="0" applyFont="1" applyFill="1" applyAlignment="1">
      <alignment/>
    </xf>
    <xf numFmtId="0" fontId="43" fillId="28" borderId="12" xfId="66" applyFont="1" applyFill="1" applyBorder="1" applyAlignment="1">
      <alignment horizontal="center" vertical="center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49" fontId="4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181" fontId="41" fillId="0" borderId="0" xfId="77" applyNumberFormat="1" applyFont="1" applyFill="1">
      <alignment/>
      <protection/>
    </xf>
    <xf numFmtId="0" fontId="41" fillId="0" borderId="0" xfId="77" applyFont="1">
      <alignment/>
      <protection/>
    </xf>
    <xf numFmtId="0" fontId="41" fillId="28" borderId="0" xfId="76" applyFont="1" applyFill="1" applyBorder="1" applyAlignment="1">
      <alignment/>
      <protection/>
    </xf>
    <xf numFmtId="0" fontId="28" fillId="0" borderId="0" xfId="0" applyFont="1" applyAlignment="1">
      <alignment horizontal="right"/>
    </xf>
    <xf numFmtId="0" fontId="55" fillId="0" borderId="12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38" fillId="28" borderId="12" xfId="0" applyFont="1" applyFill="1" applyBorder="1" applyAlignment="1">
      <alignment horizontal="center" vertical="center" wrapText="1"/>
    </xf>
    <xf numFmtId="0" fontId="0" fillId="0" borderId="14" xfId="75" applyFont="1" applyBorder="1" applyAlignment="1">
      <alignment horizontal="center" vertical="center" wrapText="1"/>
      <protection/>
    </xf>
    <xf numFmtId="0" fontId="2" fillId="0" borderId="14" xfId="75" applyFont="1" applyBorder="1" applyAlignment="1">
      <alignment horizontal="center" vertical="center"/>
      <protection/>
    </xf>
    <xf numFmtId="180" fontId="2" fillId="0" borderId="14" xfId="75" applyNumberFormat="1" applyFont="1" applyBorder="1" applyAlignment="1">
      <alignment horizontal="center" vertical="center"/>
      <protection/>
    </xf>
    <xf numFmtId="180" fontId="2" fillId="30" borderId="14" xfId="75" applyNumberFormat="1" applyFont="1" applyFill="1" applyBorder="1" applyAlignment="1">
      <alignment horizontal="center" vertical="center"/>
      <protection/>
    </xf>
    <xf numFmtId="0" fontId="0" fillId="30" borderId="0" xfId="75" applyFont="1" applyFill="1" applyBorder="1" applyAlignment="1">
      <alignment vertical="top" wrapText="1"/>
      <protection/>
    </xf>
    <xf numFmtId="0" fontId="54" fillId="0" borderId="0" xfId="75" applyFont="1" applyBorder="1" applyAlignment="1">
      <alignment horizontal="left" wrapText="1"/>
      <protection/>
    </xf>
    <xf numFmtId="0" fontId="0" fillId="0" borderId="0" xfId="75" applyFont="1" applyBorder="1" applyAlignment="1">
      <alignment vertical="top" wrapText="1"/>
      <protection/>
    </xf>
    <xf numFmtId="0" fontId="0" fillId="0" borderId="0" xfId="75" applyFont="1" applyBorder="1" applyAlignment="1">
      <alignment horizontal="left" vertical="top" wrapText="1"/>
      <protection/>
    </xf>
    <xf numFmtId="0" fontId="69" fillId="30" borderId="0" xfId="75" applyFont="1" applyFill="1" applyBorder="1">
      <alignment/>
      <protection/>
    </xf>
    <xf numFmtId="0" fontId="0" fillId="0" borderId="0" xfId="75" applyFont="1" applyFill="1" applyBorder="1" applyAlignment="1">
      <alignment vertical="top" wrapText="1"/>
      <protection/>
    </xf>
    <xf numFmtId="0" fontId="69" fillId="29" borderId="0" xfId="75" applyFont="1" applyFill="1" applyBorder="1" applyAlignment="1">
      <alignment horizontal="left" vertical="top" wrapText="1"/>
      <protection/>
    </xf>
    <xf numFmtId="0" fontId="54" fillId="0" borderId="0" xfId="75" applyFont="1" applyBorder="1" applyAlignment="1">
      <alignment vertical="top" wrapText="1"/>
      <protection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9" borderId="12" xfId="66" applyNumberFormat="1" applyFont="1" applyFill="1" applyBorder="1" applyAlignment="1" applyProtection="1">
      <alignment horizontal="left" vertical="top" wrapText="1"/>
      <protection hidden="1"/>
    </xf>
    <xf numFmtId="0" fontId="42" fillId="28" borderId="12" xfId="66" applyFont="1" applyFill="1" applyBorder="1" applyAlignment="1">
      <alignment horizontal="justify" vertical="center" wrapText="1"/>
      <protection/>
    </xf>
    <xf numFmtId="0" fontId="2" fillId="28" borderId="12" xfId="66" applyFont="1" applyFill="1" applyBorder="1" applyAlignment="1">
      <alignment horizontal="left" vertical="center" wrapText="1"/>
      <protection/>
    </xf>
    <xf numFmtId="0" fontId="41" fillId="28" borderId="0" xfId="76" applyFont="1" applyFill="1" applyBorder="1" applyAlignment="1">
      <alignment horizontal="left"/>
      <protection/>
    </xf>
    <xf numFmtId="0" fontId="41" fillId="0" borderId="0" xfId="77" applyFont="1" applyFill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180" fontId="4" fillId="30" borderId="12" xfId="0" applyNumberFormat="1" applyFont="1" applyFill="1" applyBorder="1" applyAlignment="1">
      <alignment horizontal="center" vertical="center" wrapText="1"/>
    </xf>
    <xf numFmtId="0" fontId="41" fillId="28" borderId="0" xfId="76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 horizontal="left" vertical="top" wrapText="1"/>
      <protection/>
    </xf>
    <xf numFmtId="0" fontId="38" fillId="0" borderId="15" xfId="77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38" fillId="0" borderId="0" xfId="77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8" applyFont="1" applyFill="1" applyAlignment="1">
      <alignment horizontal="left"/>
      <protection/>
    </xf>
    <xf numFmtId="0" fontId="38" fillId="0" borderId="14" xfId="77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41" fillId="28" borderId="12" xfId="0" applyFont="1" applyFill="1" applyBorder="1" applyAlignment="1">
      <alignment/>
    </xf>
    <xf numFmtId="0" fontId="38" fillId="28" borderId="0" xfId="75" applyNumberFormat="1" applyFont="1" applyFill="1" applyBorder="1" applyAlignment="1" applyProtection="1">
      <alignment horizontal="center" wrapText="1"/>
      <protection hidden="1"/>
    </xf>
    <xf numFmtId="0" fontId="38" fillId="28" borderId="12" xfId="78" applyFont="1" applyFill="1" applyBorder="1" applyAlignment="1">
      <alignment horizontal="center" vertical="center" wrapText="1"/>
      <protection/>
    </xf>
    <xf numFmtId="0" fontId="0" fillId="28" borderId="12" xfId="0" applyFill="1" applyBorder="1" applyAlignment="1">
      <alignment horizontal="center" vertical="center" wrapText="1"/>
    </xf>
    <xf numFmtId="180" fontId="38" fillId="0" borderId="14" xfId="78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8" borderId="15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6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180" fontId="38" fillId="28" borderId="14" xfId="78" applyNumberFormat="1" applyFont="1" applyFill="1" applyBorder="1" applyAlignment="1">
      <alignment horizontal="center" vertical="center" wrapText="1"/>
      <protection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0" fillId="28" borderId="0" xfId="0" applyFill="1" applyAlignment="1">
      <alignment/>
    </xf>
    <xf numFmtId="0" fontId="2" fillId="28" borderId="15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8" fillId="28" borderId="17" xfId="78" applyNumberFormat="1" applyFont="1" applyFill="1" applyBorder="1" applyAlignment="1">
      <alignment horizontal="center" vertical="center" wrapText="1"/>
      <protection/>
    </xf>
    <xf numFmtId="180" fontId="38" fillId="28" borderId="18" xfId="78" applyNumberFormat="1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49" fontId="46" fillId="28" borderId="0" xfId="72" applyNumberFormat="1" applyFont="1" applyFill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64" fillId="0" borderId="0" xfId="72" applyFont="1" applyAlignment="1">
      <alignment horizontal="center" vertical="center" wrapText="1"/>
      <protection/>
    </xf>
    <xf numFmtId="0" fontId="65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41" fillId="28" borderId="0" xfId="78" applyFont="1" applyFill="1" applyAlignment="1">
      <alignment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3" fillId="28" borderId="18" xfId="66" applyFont="1" applyFill="1" applyBorder="1" applyAlignment="1">
      <alignment horizontal="center" vertical="center" wrapText="1"/>
      <protection/>
    </xf>
    <xf numFmtId="0" fontId="41" fillId="28" borderId="0" xfId="78" applyFont="1" applyFill="1" applyAlignment="1">
      <alignment horizontal="left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4" fillId="0" borderId="12" xfId="73" applyNumberFormat="1" applyFont="1" applyFill="1" applyBorder="1" applyAlignment="1" applyProtection="1">
      <alignment vertical="center" wrapText="1"/>
      <protection hidden="1"/>
    </xf>
    <xf numFmtId="0" fontId="4" fillId="0" borderId="12" xfId="74" applyNumberFormat="1" applyFont="1" applyFill="1" applyBorder="1" applyAlignment="1" applyProtection="1">
      <alignment vertical="center" wrapText="1"/>
      <protection hidden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4" xfId="73"/>
    <cellStyle name="Обычный 5" xfId="74"/>
    <cellStyle name="Обычный_tmp" xfId="75"/>
    <cellStyle name="Обычный_tmp 2" xfId="76"/>
    <cellStyle name="Обычный_Приложение 1 Внутр.фин. дефицита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8"/>
  <sheetViews>
    <sheetView view="pageBreakPreview" zoomScaleSheetLayoutView="100" zoomScalePageLayoutView="0" workbookViewId="0" topLeftCell="B5">
      <selection activeCell="D7" sqref="D7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0" customWidth="1"/>
    <col min="5" max="5" width="15.00390625" style="3" customWidth="1"/>
    <col min="6" max="6" width="15.57421875" style="3" customWidth="1"/>
    <col min="7" max="16384" width="9.140625" style="3" customWidth="1"/>
  </cols>
  <sheetData>
    <row r="1" spans="4:5" ht="18.75" hidden="1">
      <c r="D1" s="319" t="s">
        <v>212</v>
      </c>
      <c r="E1" s="320"/>
    </row>
    <row r="2" spans="4:5" ht="18.75" hidden="1">
      <c r="D2" s="319" t="s">
        <v>29</v>
      </c>
      <c r="E2" s="320"/>
    </row>
    <row r="3" spans="4:5" ht="18.75" hidden="1">
      <c r="D3" s="319" t="s">
        <v>248</v>
      </c>
      <c r="E3" s="320"/>
    </row>
    <row r="4" ht="18.75" hidden="1"/>
    <row r="5" ht="18.75">
      <c r="D5" s="343" t="s">
        <v>212</v>
      </c>
    </row>
    <row r="6" ht="18.75">
      <c r="D6" s="343" t="s">
        <v>286</v>
      </c>
    </row>
    <row r="7" ht="18.75">
      <c r="D7" s="343" t="s">
        <v>300</v>
      </c>
    </row>
    <row r="8" ht="10.5" customHeight="1"/>
    <row r="9" spans="4:6" ht="18.75">
      <c r="D9" s="346" t="s">
        <v>279</v>
      </c>
      <c r="E9" s="346"/>
      <c r="F9" s="282"/>
    </row>
    <row r="10" spans="4:6" ht="18.75">
      <c r="D10" s="285" t="s">
        <v>224</v>
      </c>
      <c r="E10" s="285"/>
      <c r="F10" s="282"/>
    </row>
    <row r="11" spans="4:6" ht="29.25" customHeight="1">
      <c r="D11" s="347" t="s">
        <v>251</v>
      </c>
      <c r="E11" s="347"/>
      <c r="F11" s="347"/>
    </row>
    <row r="12" spans="4:6" ht="18.75">
      <c r="D12" s="346" t="s">
        <v>276</v>
      </c>
      <c r="E12" s="346"/>
      <c r="F12" s="282"/>
    </row>
    <row r="13" spans="1:5" s="5" customFormat="1" ht="15">
      <c r="A13" s="7"/>
      <c r="B13" s="8"/>
      <c r="C13" s="80"/>
      <c r="D13" s="352"/>
      <c r="E13" s="352"/>
    </row>
    <row r="14" spans="3:4" ht="13.5" customHeight="1">
      <c r="C14" s="75"/>
      <c r="D14" s="77"/>
    </row>
    <row r="15" spans="1:6" ht="18.75">
      <c r="A15" s="350" t="s">
        <v>42</v>
      </c>
      <c r="B15" s="350"/>
      <c r="C15" s="350"/>
      <c r="D15" s="350"/>
      <c r="E15" s="351"/>
      <c r="F15" s="351"/>
    </row>
    <row r="16" spans="1:6" ht="18.75">
      <c r="A16" s="350" t="s">
        <v>252</v>
      </c>
      <c r="B16" s="350"/>
      <c r="C16" s="350"/>
      <c r="D16" s="350"/>
      <c r="E16" s="350"/>
      <c r="F16" s="350"/>
    </row>
    <row r="17" spans="1:4" ht="9" customHeight="1">
      <c r="A17" s="26"/>
      <c r="B17" s="26"/>
      <c r="C17" s="26"/>
      <c r="D17" s="11"/>
    </row>
    <row r="18" spans="1:6" ht="18" customHeight="1">
      <c r="A18" s="26"/>
      <c r="B18" s="348" t="s">
        <v>43</v>
      </c>
      <c r="C18" s="348" t="s">
        <v>44</v>
      </c>
      <c r="D18" s="353" t="s">
        <v>45</v>
      </c>
      <c r="E18" s="354"/>
      <c r="F18" s="355"/>
    </row>
    <row r="19" spans="1:6" ht="67.5" customHeight="1">
      <c r="A19" s="26"/>
      <c r="B19" s="349"/>
      <c r="C19" s="349"/>
      <c r="D19" s="78" t="s">
        <v>198</v>
      </c>
      <c r="E19" s="79" t="s">
        <v>222</v>
      </c>
      <c r="F19" s="79" t="s">
        <v>253</v>
      </c>
    </row>
    <row r="20" spans="1:6" ht="13.5" customHeight="1">
      <c r="A20" s="26"/>
      <c r="B20" s="27">
        <v>1</v>
      </c>
      <c r="C20" s="27">
        <v>2</v>
      </c>
      <c r="D20" s="12">
        <v>3</v>
      </c>
      <c r="E20" s="27">
        <v>4</v>
      </c>
      <c r="F20" s="12">
        <v>5</v>
      </c>
    </row>
    <row r="21" spans="1:6" s="149" customFormat="1" ht="30.75" customHeight="1">
      <c r="A21" s="148"/>
      <c r="B21" s="232" t="s">
        <v>46</v>
      </c>
      <c r="C21" s="233" t="s">
        <v>47</v>
      </c>
      <c r="D21" s="234">
        <f>D23+D22</f>
        <v>71.09999999999945</v>
      </c>
      <c r="E21" s="234">
        <f>E23+E22</f>
        <v>0</v>
      </c>
      <c r="F21" s="234">
        <f>F23+F22</f>
        <v>0</v>
      </c>
    </row>
    <row r="22" spans="1:6" s="149" customFormat="1" ht="30">
      <c r="A22" s="148"/>
      <c r="B22" s="235" t="s">
        <v>68</v>
      </c>
      <c r="C22" s="236" t="s">
        <v>210</v>
      </c>
      <c r="D22" s="237">
        <f>-'приложение 2'!C47</f>
        <v>-4441.3</v>
      </c>
      <c r="E22" s="238">
        <f>-'приложение 2'!D47</f>
        <v>-4444.5</v>
      </c>
      <c r="F22" s="238">
        <f>-'приложение 2'!E47</f>
        <v>-4693.6</v>
      </c>
    </row>
    <row r="23" spans="1:6" s="149" customFormat="1" ht="30">
      <c r="A23" s="148"/>
      <c r="B23" s="235" t="s">
        <v>48</v>
      </c>
      <c r="C23" s="236" t="s">
        <v>211</v>
      </c>
      <c r="D23" s="237">
        <f>'приложение 3'!D46</f>
        <v>4512.4</v>
      </c>
      <c r="E23" s="237">
        <f>'приложение 3'!E46</f>
        <v>4444.499999999999</v>
      </c>
      <c r="F23" s="237">
        <f>'приложение 3'!F46</f>
        <v>4693.599999999999</v>
      </c>
    </row>
    <row r="24" spans="1:6" s="149" customFormat="1" ht="18.75" customHeight="1">
      <c r="A24" s="148"/>
      <c r="B24" s="239" t="s">
        <v>49</v>
      </c>
      <c r="C24" s="240"/>
      <c r="D24" s="241">
        <f>D21</f>
        <v>71.09999999999945</v>
      </c>
      <c r="E24" s="241">
        <f>E21</f>
        <v>0</v>
      </c>
      <c r="F24" s="241">
        <f>F21</f>
        <v>0</v>
      </c>
    </row>
    <row r="25" spans="3:6" ht="15" customHeight="1">
      <c r="C25" s="4"/>
      <c r="D25" s="56"/>
      <c r="F25" s="99" t="s">
        <v>277</v>
      </c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  <row r="105" ht="18.75">
      <c r="C105" s="4"/>
    </row>
    <row r="106" ht="18.75">
      <c r="C106" s="4"/>
    </row>
    <row r="107" ht="18.75">
      <c r="C107" s="4"/>
    </row>
    <row r="108" ht="18.75">
      <c r="C108" s="4"/>
    </row>
  </sheetData>
  <sheetProtection selectLockedCells="1" selectUnlockedCells="1"/>
  <mergeCells count="9">
    <mergeCell ref="D9:E9"/>
    <mergeCell ref="D11:F11"/>
    <mergeCell ref="D12:E12"/>
    <mergeCell ref="B18:B19"/>
    <mergeCell ref="A16:F16"/>
    <mergeCell ref="A15:F15"/>
    <mergeCell ref="D13:E13"/>
    <mergeCell ref="D18:F18"/>
    <mergeCell ref="C18:C19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3"/>
  <sheetViews>
    <sheetView tabSelected="1" view="pageBreakPreview" zoomScale="80" zoomScaleSheetLayoutView="80" workbookViewId="0" topLeftCell="A39">
      <selection activeCell="B22" sqref="B22:B23"/>
    </sheetView>
  </sheetViews>
  <sheetFormatPr defaultColWidth="9.140625" defaultRowHeight="12.75"/>
  <cols>
    <col min="1" max="1" width="28.28125" style="132" customWidth="1"/>
    <col min="2" max="2" width="55.57421875" style="133" customWidth="1"/>
    <col min="3" max="3" width="16.00390625" style="115" customWidth="1"/>
    <col min="4" max="4" width="13.57421875" style="90" customWidth="1"/>
    <col min="5" max="5" width="19.140625" style="90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ht="15" hidden="1">
      <c r="C1" s="319" t="s">
        <v>213</v>
      </c>
    </row>
    <row r="2" ht="15" hidden="1">
      <c r="C2" s="319" t="s">
        <v>29</v>
      </c>
    </row>
    <row r="3" ht="15" hidden="1">
      <c r="C3" s="319" t="s">
        <v>248</v>
      </c>
    </row>
    <row r="4" ht="15" hidden="1"/>
    <row r="5" ht="15">
      <c r="C5" s="343" t="s">
        <v>213</v>
      </c>
    </row>
    <row r="6" ht="15">
      <c r="C6" s="343" t="s">
        <v>286</v>
      </c>
    </row>
    <row r="7" ht="15">
      <c r="C7" s="343" t="s">
        <v>299</v>
      </c>
    </row>
    <row r="8" spans="3:5" ht="24.75" customHeight="1">
      <c r="C8" s="346" t="s">
        <v>285</v>
      </c>
      <c r="D8" s="346"/>
      <c r="E8" s="282"/>
    </row>
    <row r="9" spans="2:5" ht="15" customHeight="1">
      <c r="B9" s="277"/>
      <c r="C9" s="283" t="s">
        <v>224</v>
      </c>
      <c r="D9" s="283"/>
      <c r="E9" s="282"/>
    </row>
    <row r="10" spans="2:5" ht="30" customHeight="1">
      <c r="B10" s="278"/>
      <c r="C10" s="347" t="s">
        <v>251</v>
      </c>
      <c r="D10" s="347"/>
      <c r="E10" s="347"/>
    </row>
    <row r="11" spans="3:5" ht="18.75" customHeight="1">
      <c r="C11" s="346" t="s">
        <v>276</v>
      </c>
      <c r="D11" s="346"/>
      <c r="E11" s="282"/>
    </row>
    <row r="12" spans="1:4" ht="14.25" customHeight="1">
      <c r="A12" s="134"/>
      <c r="B12" s="145"/>
      <c r="C12" s="91"/>
      <c r="D12" s="109"/>
    </row>
    <row r="13" spans="1:5" ht="39.75" customHeight="1">
      <c r="A13" s="358" t="s">
        <v>254</v>
      </c>
      <c r="B13" s="358"/>
      <c r="C13" s="358"/>
      <c r="D13" s="358"/>
      <c r="E13" s="358"/>
    </row>
    <row r="14" spans="1:5" ht="47.25" customHeight="1" hidden="1" thickBot="1">
      <c r="A14" s="358"/>
      <c r="B14" s="358"/>
      <c r="C14" s="358"/>
      <c r="D14" s="358"/>
      <c r="E14" s="358"/>
    </row>
    <row r="15" spans="1:3" ht="12" customHeight="1">
      <c r="A15" s="110"/>
      <c r="B15" s="110"/>
      <c r="C15" s="110"/>
    </row>
    <row r="16" spans="1:5" ht="25.5" customHeight="1">
      <c r="A16" s="359" t="s">
        <v>50</v>
      </c>
      <c r="B16" s="359" t="s">
        <v>51</v>
      </c>
      <c r="C16" s="356" t="s">
        <v>52</v>
      </c>
      <c r="D16" s="357"/>
      <c r="E16" s="357"/>
    </row>
    <row r="17" spans="1:7" ht="25.5" customHeight="1">
      <c r="A17" s="360"/>
      <c r="B17" s="360"/>
      <c r="C17" s="280" t="s">
        <v>198</v>
      </c>
      <c r="D17" s="92" t="s">
        <v>222</v>
      </c>
      <c r="E17" s="92" t="s">
        <v>253</v>
      </c>
      <c r="F17" s="101" t="s">
        <v>179</v>
      </c>
      <c r="G17" s="326" t="s">
        <v>178</v>
      </c>
    </row>
    <row r="18" spans="1:7" ht="15" customHeight="1">
      <c r="A18" s="59">
        <v>1</v>
      </c>
      <c r="B18" s="59">
        <v>2</v>
      </c>
      <c r="C18" s="59">
        <v>3</v>
      </c>
      <c r="D18" s="111">
        <v>4</v>
      </c>
      <c r="E18" s="111">
        <v>5</v>
      </c>
      <c r="F18" s="102"/>
      <c r="G18" s="327"/>
    </row>
    <row r="19" spans="1:7" ht="22.5" customHeight="1">
      <c r="A19" s="325" t="s">
        <v>99</v>
      </c>
      <c r="B19" s="50" t="s">
        <v>53</v>
      </c>
      <c r="C19" s="53">
        <f>C21+C22+C23+C24+C26+C27+C28+C29+C30</f>
        <v>2188</v>
      </c>
      <c r="D19" s="53">
        <f>D21+D22+D23+D24+D26+D27+D28+D29+D30</f>
        <v>2492</v>
      </c>
      <c r="E19" s="53">
        <f>E21+E22+E23+E24+E26+E27+E28+E29+E30</f>
        <v>2602</v>
      </c>
      <c r="F19" s="103" t="e">
        <f>F21+F24+F26+F27+F28+F29+F30+#REF!</f>
        <v>#REF!</v>
      </c>
      <c r="G19" s="328" t="e">
        <f>F19/C19*100</f>
        <v>#REF!</v>
      </c>
    </row>
    <row r="20" spans="1:7" ht="22.5" customHeight="1">
      <c r="A20" s="344"/>
      <c r="B20" s="60" t="s">
        <v>296</v>
      </c>
      <c r="C20" s="54">
        <v>1623</v>
      </c>
      <c r="D20" s="54">
        <v>1726</v>
      </c>
      <c r="E20" s="54">
        <v>1836</v>
      </c>
      <c r="F20" s="103"/>
      <c r="G20" s="328"/>
    </row>
    <row r="21" spans="1:8" s="144" customFormat="1" ht="79.5" customHeight="1">
      <c r="A21" s="59" t="s">
        <v>100</v>
      </c>
      <c r="B21" s="51" t="s">
        <v>73</v>
      </c>
      <c r="C21" s="54">
        <v>1551.3</v>
      </c>
      <c r="D21" s="54">
        <v>1726</v>
      </c>
      <c r="E21" s="54">
        <v>1836</v>
      </c>
      <c r="F21" s="143">
        <v>412.5</v>
      </c>
      <c r="G21" s="329">
        <f aca="true" t="shared" si="0" ref="G21:G47">F21/C21*100</f>
        <v>26.590601431057827</v>
      </c>
      <c r="H21" s="330" t="s">
        <v>295</v>
      </c>
    </row>
    <row r="22" spans="1:8" s="144" customFormat="1" ht="76.5" customHeight="1">
      <c r="A22" s="59" t="s">
        <v>287</v>
      </c>
      <c r="B22" s="423" t="s">
        <v>304</v>
      </c>
      <c r="C22" s="54">
        <v>0.9</v>
      </c>
      <c r="D22" s="54">
        <v>0</v>
      </c>
      <c r="E22" s="54">
        <v>0</v>
      </c>
      <c r="F22" s="143"/>
      <c r="G22" s="329"/>
      <c r="H22" s="330" t="s">
        <v>294</v>
      </c>
    </row>
    <row r="23" spans="1:8" s="144" customFormat="1" ht="73.5" customHeight="1">
      <c r="A23" s="59" t="s">
        <v>288</v>
      </c>
      <c r="B23" s="424" t="s">
        <v>305</v>
      </c>
      <c r="C23" s="54">
        <v>2.8</v>
      </c>
      <c r="D23" s="54">
        <v>0</v>
      </c>
      <c r="E23" s="54">
        <v>0</v>
      </c>
      <c r="F23" s="143"/>
      <c r="G23" s="329"/>
      <c r="H23" s="330" t="s">
        <v>293</v>
      </c>
    </row>
    <row r="24" spans="1:8" ht="38.25" customHeight="1">
      <c r="A24" s="59" t="s">
        <v>101</v>
      </c>
      <c r="B24" s="51" t="s">
        <v>69</v>
      </c>
      <c r="C24" s="54">
        <v>0</v>
      </c>
      <c r="D24" s="54">
        <v>36</v>
      </c>
      <c r="E24" s="54">
        <v>36</v>
      </c>
      <c r="F24" s="103">
        <v>36.6</v>
      </c>
      <c r="G24" s="328" t="e">
        <f t="shared" si="0"/>
        <v>#DIV/0!</v>
      </c>
      <c r="H24" s="331" t="s">
        <v>292</v>
      </c>
    </row>
    <row r="25" spans="1:7" ht="19.5" customHeight="1">
      <c r="A25" s="135"/>
      <c r="B25" s="60" t="s">
        <v>106</v>
      </c>
      <c r="C25" s="61">
        <f>C26+C27+C28</f>
        <v>479</v>
      </c>
      <c r="D25" s="61">
        <f>D26+D27+D28</f>
        <v>575</v>
      </c>
      <c r="E25" s="61">
        <f>E26+E27+E28</f>
        <v>575</v>
      </c>
      <c r="F25" s="103">
        <f>F26+F27+F28</f>
        <v>166.5</v>
      </c>
      <c r="G25" s="328">
        <f t="shared" si="0"/>
        <v>34.75991649269311</v>
      </c>
    </row>
    <row r="26" spans="1:8" ht="54.75" customHeight="1">
      <c r="A26" s="59" t="s">
        <v>102</v>
      </c>
      <c r="B26" s="51" t="s">
        <v>55</v>
      </c>
      <c r="C26" s="54">
        <v>10</v>
      </c>
      <c r="D26" s="54">
        <v>77</v>
      </c>
      <c r="E26" s="54">
        <v>77</v>
      </c>
      <c r="F26" s="103">
        <v>62.5</v>
      </c>
      <c r="G26" s="328">
        <f t="shared" si="0"/>
        <v>625</v>
      </c>
      <c r="H26" s="332" t="s">
        <v>291</v>
      </c>
    </row>
    <row r="27" spans="1:8" s="144" customFormat="1" ht="48" customHeight="1">
      <c r="A27" s="59" t="s">
        <v>103</v>
      </c>
      <c r="B27" s="51" t="s">
        <v>56</v>
      </c>
      <c r="C27" s="54">
        <v>280</v>
      </c>
      <c r="D27" s="54">
        <v>288</v>
      </c>
      <c r="E27" s="54">
        <v>288</v>
      </c>
      <c r="F27" s="143">
        <v>58</v>
      </c>
      <c r="G27" s="329">
        <f t="shared" si="0"/>
        <v>20.714285714285715</v>
      </c>
      <c r="H27" s="330" t="s">
        <v>290</v>
      </c>
    </row>
    <row r="28" spans="1:8" s="144" customFormat="1" ht="52.5" customHeight="1">
      <c r="A28" s="59" t="s">
        <v>104</v>
      </c>
      <c r="B28" s="51" t="s">
        <v>57</v>
      </c>
      <c r="C28" s="54">
        <v>189</v>
      </c>
      <c r="D28" s="54">
        <v>210</v>
      </c>
      <c r="E28" s="54">
        <v>210</v>
      </c>
      <c r="F28" s="143">
        <v>46</v>
      </c>
      <c r="G28" s="329">
        <f t="shared" si="0"/>
        <v>24.33862433862434</v>
      </c>
      <c r="H28" s="330" t="s">
        <v>289</v>
      </c>
    </row>
    <row r="29" spans="1:8" ht="82.5" customHeight="1">
      <c r="A29" s="59" t="s">
        <v>105</v>
      </c>
      <c r="B29" s="51" t="s">
        <v>58</v>
      </c>
      <c r="C29" s="54">
        <v>7</v>
      </c>
      <c r="D29" s="54">
        <v>8</v>
      </c>
      <c r="E29" s="54">
        <v>8</v>
      </c>
      <c r="F29" s="103">
        <v>10.1</v>
      </c>
      <c r="G29" s="328">
        <f t="shared" si="0"/>
        <v>144.28571428571428</v>
      </c>
      <c r="H29" s="333"/>
    </row>
    <row r="30" spans="1:7" ht="85.5" customHeight="1">
      <c r="A30" s="59" t="s">
        <v>112</v>
      </c>
      <c r="B30" s="51" t="s">
        <v>116</v>
      </c>
      <c r="C30" s="54">
        <v>147</v>
      </c>
      <c r="D30" s="54">
        <v>147</v>
      </c>
      <c r="E30" s="54">
        <v>147</v>
      </c>
      <c r="F30" s="103">
        <v>87.9</v>
      </c>
      <c r="G30" s="328">
        <f t="shared" si="0"/>
        <v>59.79591836734694</v>
      </c>
    </row>
    <row r="31" spans="1:7" s="6" customFormat="1" ht="24" customHeight="1">
      <c r="A31" s="325" t="s">
        <v>107</v>
      </c>
      <c r="B31" s="50" t="s">
        <v>70</v>
      </c>
      <c r="C31" s="53">
        <f>C32+C36+C38+C41+C43+C45</f>
        <v>2253.3</v>
      </c>
      <c r="D31" s="53">
        <f>D32+D36+D38+D41+D43+D45</f>
        <v>1952.5</v>
      </c>
      <c r="E31" s="53">
        <f>E32+E36+E38+E41+E43+E45</f>
        <v>2091.6</v>
      </c>
      <c r="F31" s="104" t="e">
        <f>F32+F36+F38+F41+F45</f>
        <v>#REF!</v>
      </c>
      <c r="G31" s="328" t="e">
        <f t="shared" si="0"/>
        <v>#REF!</v>
      </c>
    </row>
    <row r="32" spans="1:7" s="6" customFormat="1" ht="41.25" customHeight="1">
      <c r="A32" s="62"/>
      <c r="B32" s="60" t="s">
        <v>108</v>
      </c>
      <c r="C32" s="61">
        <f>C35+C33+C34</f>
        <v>1430.1000000000001</v>
      </c>
      <c r="D32" s="61">
        <f>D35+D33</f>
        <v>1332.1</v>
      </c>
      <c r="E32" s="61">
        <f>E35+E33</f>
        <v>1467.3</v>
      </c>
      <c r="F32" s="104" t="e">
        <f>#REF!+F33</f>
        <v>#REF!</v>
      </c>
      <c r="G32" s="328" t="e">
        <f t="shared" si="0"/>
        <v>#REF!</v>
      </c>
    </row>
    <row r="33" spans="1:8" s="144" customFormat="1" ht="41.25" customHeight="1">
      <c r="A33" s="66" t="s">
        <v>182</v>
      </c>
      <c r="B33" s="51" t="s">
        <v>65</v>
      </c>
      <c r="C33" s="54">
        <f>1148.7+200+27.4</f>
        <v>1376.1000000000001</v>
      </c>
      <c r="D33" s="54">
        <v>1278.6</v>
      </c>
      <c r="E33" s="54">
        <v>1411.8</v>
      </c>
      <c r="F33" s="143">
        <v>225.9</v>
      </c>
      <c r="G33" s="329">
        <f t="shared" si="0"/>
        <v>16.415958142576848</v>
      </c>
      <c r="H33" s="330" t="s">
        <v>298</v>
      </c>
    </row>
    <row r="34" spans="1:8" s="144" customFormat="1" ht="117.75" customHeight="1" hidden="1">
      <c r="A34" s="66" t="s">
        <v>217</v>
      </c>
      <c r="B34" s="51" t="s">
        <v>218</v>
      </c>
      <c r="C34" s="54"/>
      <c r="D34" s="54"/>
      <c r="E34" s="54"/>
      <c r="F34" s="143"/>
      <c r="G34" s="329"/>
      <c r="H34" s="330"/>
    </row>
    <row r="35" spans="1:8" s="144" customFormat="1" ht="58.5" customHeight="1">
      <c r="A35" s="279" t="s">
        <v>215</v>
      </c>
      <c r="B35" s="284" t="s">
        <v>216</v>
      </c>
      <c r="C35" s="54">
        <v>54</v>
      </c>
      <c r="D35" s="54">
        <v>53.5</v>
      </c>
      <c r="E35" s="54">
        <v>55.5</v>
      </c>
      <c r="F35" s="143"/>
      <c r="G35" s="329"/>
      <c r="H35" s="330"/>
    </row>
    <row r="36" spans="1:7" s="6" customFormat="1" ht="50.25" customHeight="1">
      <c r="A36" s="64"/>
      <c r="B36" s="65" t="s">
        <v>117</v>
      </c>
      <c r="C36" s="61">
        <f>C37</f>
        <v>507.80000000000007</v>
      </c>
      <c r="D36" s="61">
        <f>D37</f>
        <v>507.80000000000007</v>
      </c>
      <c r="E36" s="61">
        <f>E37</f>
        <v>507.80000000000007</v>
      </c>
      <c r="F36" s="104">
        <f>F37</f>
        <v>94.1</v>
      </c>
      <c r="G36" s="328">
        <f t="shared" si="0"/>
        <v>18.53091768412761</v>
      </c>
    </row>
    <row r="37" spans="1:8" s="144" customFormat="1" ht="21" customHeight="1">
      <c r="A37" s="66" t="s">
        <v>183</v>
      </c>
      <c r="B37" s="147" t="s">
        <v>172</v>
      </c>
      <c r="C37" s="54">
        <f>552.7-44.9</f>
        <v>507.80000000000007</v>
      </c>
      <c r="D37" s="54">
        <f>552.7-44.9</f>
        <v>507.80000000000007</v>
      </c>
      <c r="E37" s="54">
        <f>552.7-44.9</f>
        <v>507.80000000000007</v>
      </c>
      <c r="F37" s="143">
        <v>94.1</v>
      </c>
      <c r="G37" s="329">
        <f t="shared" si="0"/>
        <v>18.53091768412761</v>
      </c>
      <c r="H37" s="334"/>
    </row>
    <row r="38" spans="1:7" s="6" customFormat="1" ht="33" customHeight="1">
      <c r="A38" s="62"/>
      <c r="B38" s="63" t="s">
        <v>109</v>
      </c>
      <c r="C38" s="61">
        <f>C39+C40</f>
        <v>115.4</v>
      </c>
      <c r="D38" s="61">
        <f>D39+D40</f>
        <v>112.6</v>
      </c>
      <c r="E38" s="61">
        <f>E39+E40</f>
        <v>116.5</v>
      </c>
      <c r="F38" s="104">
        <f>F39+F40</f>
        <v>64.7</v>
      </c>
      <c r="G38" s="328">
        <f t="shared" si="0"/>
        <v>56.06585788561526</v>
      </c>
    </row>
    <row r="39" spans="1:8" s="6" customFormat="1" ht="65.25" customHeight="1">
      <c r="A39" s="71" t="s">
        <v>184</v>
      </c>
      <c r="B39" s="52" t="s">
        <v>275</v>
      </c>
      <c r="C39" s="54">
        <v>113.4</v>
      </c>
      <c r="D39" s="54">
        <v>110.6</v>
      </c>
      <c r="E39" s="54">
        <v>114.5</v>
      </c>
      <c r="F39" s="104">
        <v>64.3</v>
      </c>
      <c r="G39" s="328">
        <f t="shared" si="0"/>
        <v>56.70194003527337</v>
      </c>
      <c r="H39" s="335" t="s">
        <v>297</v>
      </c>
    </row>
    <row r="40" spans="1:7" s="6" customFormat="1" ht="54" customHeight="1">
      <c r="A40" s="71" t="s">
        <v>219</v>
      </c>
      <c r="B40" s="52" t="s">
        <v>220</v>
      </c>
      <c r="C40" s="54">
        <v>2</v>
      </c>
      <c r="D40" s="54">
        <v>2</v>
      </c>
      <c r="E40" s="54">
        <v>2</v>
      </c>
      <c r="F40" s="104">
        <v>0.4</v>
      </c>
      <c r="G40" s="328">
        <f t="shared" si="0"/>
        <v>20</v>
      </c>
    </row>
    <row r="41" spans="1:7" ht="21" customHeight="1">
      <c r="A41" s="62"/>
      <c r="B41" s="60" t="s">
        <v>110</v>
      </c>
      <c r="C41" s="61">
        <f>C42</f>
        <v>200</v>
      </c>
      <c r="D41" s="61">
        <f>D42</f>
        <v>0</v>
      </c>
      <c r="E41" s="61">
        <f>E42</f>
        <v>0</v>
      </c>
      <c r="F41" s="103">
        <f>F42</f>
        <v>293.5</v>
      </c>
      <c r="G41" s="328">
        <f t="shared" si="0"/>
        <v>146.75</v>
      </c>
    </row>
    <row r="42" spans="1:8" s="85" customFormat="1" ht="82.5" customHeight="1">
      <c r="A42" s="71" t="s">
        <v>185</v>
      </c>
      <c r="B42" s="51" t="s">
        <v>66</v>
      </c>
      <c r="C42" s="54">
        <v>200</v>
      </c>
      <c r="D42" s="54">
        <v>0</v>
      </c>
      <c r="E42" s="54">
        <v>0</v>
      </c>
      <c r="F42" s="105">
        <v>293.5</v>
      </c>
      <c r="G42" s="328">
        <f t="shared" si="0"/>
        <v>146.75</v>
      </c>
      <c r="H42" s="336"/>
    </row>
    <row r="43" spans="1:8" s="85" customFormat="1" ht="38.25" customHeight="1" hidden="1">
      <c r="A43" s="71"/>
      <c r="B43" s="51" t="s">
        <v>260</v>
      </c>
      <c r="C43" s="54">
        <f>C44</f>
        <v>0</v>
      </c>
      <c r="D43" s="54">
        <f>D44</f>
        <v>0</v>
      </c>
      <c r="E43" s="54">
        <f>E44</f>
        <v>0</v>
      </c>
      <c r="F43" s="105"/>
      <c r="G43" s="328"/>
      <c r="H43" s="336"/>
    </row>
    <row r="44" spans="1:8" s="85" customFormat="1" ht="64.5" customHeight="1" hidden="1">
      <c r="A44" s="71" t="s">
        <v>261</v>
      </c>
      <c r="B44" s="51" t="s">
        <v>262</v>
      </c>
      <c r="C44" s="345">
        <f>18-18</f>
        <v>0</v>
      </c>
      <c r="D44" s="54">
        <v>0</v>
      </c>
      <c r="E44" s="54">
        <v>0</v>
      </c>
      <c r="F44" s="105"/>
      <c r="G44" s="328"/>
      <c r="H44" s="336"/>
    </row>
    <row r="45" spans="1:7" ht="24" customHeight="1" hidden="1">
      <c r="A45" s="166"/>
      <c r="B45" s="167" t="s">
        <v>157</v>
      </c>
      <c r="C45" s="61">
        <f>C46</f>
        <v>0</v>
      </c>
      <c r="D45" s="61">
        <f>D46</f>
        <v>0</v>
      </c>
      <c r="E45" s="61">
        <f>E46</f>
        <v>0</v>
      </c>
      <c r="F45" s="103">
        <f>F46</f>
        <v>0</v>
      </c>
      <c r="G45" s="328" t="e">
        <f t="shared" si="0"/>
        <v>#DIV/0!</v>
      </c>
    </row>
    <row r="46" spans="1:8" ht="54.75" customHeight="1" hidden="1">
      <c r="A46" s="168" t="s">
        <v>186</v>
      </c>
      <c r="B46" s="169" t="s">
        <v>158</v>
      </c>
      <c r="C46" s="345">
        <f>9-9</f>
        <v>0</v>
      </c>
      <c r="D46" s="54">
        <v>0</v>
      </c>
      <c r="E46" s="54">
        <v>0</v>
      </c>
      <c r="F46" s="103">
        <v>0</v>
      </c>
      <c r="G46" s="328" t="e">
        <f t="shared" si="0"/>
        <v>#DIV/0!</v>
      </c>
      <c r="H46" s="337"/>
    </row>
    <row r="47" spans="1:7" ht="26.25" customHeight="1">
      <c r="A47" s="59" t="s">
        <v>71</v>
      </c>
      <c r="B47" s="50" t="s">
        <v>72</v>
      </c>
      <c r="C47" s="53">
        <f>C19+C31</f>
        <v>4441.3</v>
      </c>
      <c r="D47" s="53">
        <f>D19+D31</f>
        <v>4444.5</v>
      </c>
      <c r="E47" s="53">
        <f>E19+E31</f>
        <v>4693.6</v>
      </c>
      <c r="F47" s="103" t="e">
        <f>F19+F31</f>
        <v>#REF!</v>
      </c>
      <c r="G47" s="328" t="e">
        <f t="shared" si="0"/>
        <v>#REF!</v>
      </c>
    </row>
    <row r="48" spans="1:7" ht="16.5" customHeight="1">
      <c r="A48" s="136"/>
      <c r="B48" s="137"/>
      <c r="C48" s="107"/>
      <c r="D48" s="107"/>
      <c r="E48" s="107" t="s">
        <v>277</v>
      </c>
      <c r="F48" s="106"/>
      <c r="G48" s="106"/>
    </row>
    <row r="49" spans="1:3" ht="12.75" customHeight="1">
      <c r="A49" s="136"/>
      <c r="B49" s="137"/>
      <c r="C49" s="112"/>
    </row>
    <row r="50" spans="1:3" ht="12.75" customHeight="1">
      <c r="A50" s="136"/>
      <c r="B50" s="137"/>
      <c r="C50" s="112"/>
    </row>
    <row r="51" spans="1:3" ht="12.75" customHeight="1">
      <c r="A51" s="136"/>
      <c r="B51" s="137"/>
      <c r="C51" s="112"/>
    </row>
    <row r="52" spans="1:3" ht="12.75" customHeight="1">
      <c r="A52" s="136"/>
      <c r="B52" s="137"/>
      <c r="C52" s="112"/>
    </row>
    <row r="53" spans="1:3" ht="12.75" customHeight="1">
      <c r="A53" s="136"/>
      <c r="B53" s="137"/>
      <c r="C53" s="112"/>
    </row>
    <row r="54" spans="1:3" ht="12.75" customHeight="1">
      <c r="A54" s="136"/>
      <c r="B54" s="113"/>
      <c r="C54" s="113"/>
    </row>
    <row r="55" spans="1:3" ht="21.75" customHeight="1">
      <c r="A55" s="136"/>
      <c r="B55" s="138"/>
      <c r="C55" s="112"/>
    </row>
    <row r="56" spans="1:3" ht="12.75" customHeight="1">
      <c r="A56" s="136"/>
      <c r="B56" s="113"/>
      <c r="C56" s="113"/>
    </row>
    <row r="57" spans="1:3" ht="12.75" customHeight="1">
      <c r="A57" s="136"/>
      <c r="B57" s="139"/>
      <c r="C57" s="112"/>
    </row>
    <row r="58" spans="1:3" ht="12.75" customHeight="1">
      <c r="A58" s="136"/>
      <c r="B58" s="140"/>
      <c r="C58" s="112"/>
    </row>
    <row r="59" spans="1:3" ht="15">
      <c r="A59" s="141"/>
      <c r="B59" s="142"/>
      <c r="C59" s="114"/>
    </row>
    <row r="60" spans="1:3" ht="15">
      <c r="A60" s="141"/>
      <c r="B60" s="142"/>
      <c r="C60" s="114"/>
    </row>
    <row r="61" spans="1:3" ht="15">
      <c r="A61" s="141"/>
      <c r="B61" s="142"/>
      <c r="C61" s="114"/>
    </row>
    <row r="62" spans="1:3" ht="15">
      <c r="A62" s="141"/>
      <c r="B62" s="142"/>
      <c r="C62" s="114"/>
    </row>
    <row r="63" spans="1:3" ht="15">
      <c r="A63" s="141"/>
      <c r="B63" s="142"/>
      <c r="C63" s="114"/>
    </row>
  </sheetData>
  <sheetProtection/>
  <mergeCells count="7">
    <mergeCell ref="C16:E16"/>
    <mergeCell ref="A13:E14"/>
    <mergeCell ref="A16:A17"/>
    <mergeCell ref="B16:B17"/>
    <mergeCell ref="C8:D8"/>
    <mergeCell ref="C10:E10"/>
    <mergeCell ref="C11:D11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view="pageBreakPreview" zoomScale="80" zoomScaleNormal="75" zoomScaleSheetLayoutView="80" zoomScalePageLayoutView="0" workbookViewId="0" topLeftCell="A5">
      <selection activeCell="D7" sqref="D7"/>
    </sheetView>
  </sheetViews>
  <sheetFormatPr defaultColWidth="9.140625" defaultRowHeight="12.75"/>
  <cols>
    <col min="1" max="1" width="73.57421875" style="39" customWidth="1"/>
    <col min="2" max="2" width="8.7109375" style="39" customWidth="1"/>
    <col min="3" max="3" width="11.7109375" style="39" bestFit="1" customWidth="1"/>
    <col min="4" max="4" width="15.7109375" style="41" customWidth="1"/>
    <col min="5" max="5" width="17.28125" style="1" customWidth="1"/>
    <col min="6" max="6" width="18.140625" style="1" customWidth="1"/>
    <col min="7" max="16384" width="9.140625" style="1" customWidth="1"/>
  </cols>
  <sheetData>
    <row r="1" spans="4:5" ht="18" hidden="1">
      <c r="D1" s="319" t="s">
        <v>242</v>
      </c>
      <c r="E1" s="320"/>
    </row>
    <row r="2" spans="4:5" ht="18" hidden="1">
      <c r="D2" s="319" t="s">
        <v>29</v>
      </c>
      <c r="E2" s="320"/>
    </row>
    <row r="3" spans="4:5" ht="18" hidden="1">
      <c r="D3" s="319" t="s">
        <v>248</v>
      </c>
      <c r="E3" s="320"/>
    </row>
    <row r="4" ht="18" hidden="1"/>
    <row r="5" ht="18">
      <c r="D5" s="343" t="s">
        <v>242</v>
      </c>
    </row>
    <row r="6" ht="18">
      <c r="D6" s="343" t="s">
        <v>286</v>
      </c>
    </row>
    <row r="7" ht="18">
      <c r="D7" s="343" t="s">
        <v>301</v>
      </c>
    </row>
    <row r="8" ht="18">
      <c r="D8" s="343"/>
    </row>
    <row r="9" spans="4:6" ht="18">
      <c r="D9" s="346" t="s">
        <v>280</v>
      </c>
      <c r="E9" s="346"/>
      <c r="F9" s="282"/>
    </row>
    <row r="10" spans="4:6" ht="15.75" customHeight="1">
      <c r="D10" s="283" t="s">
        <v>224</v>
      </c>
      <c r="E10" s="283"/>
      <c r="F10" s="282"/>
    </row>
    <row r="11" spans="4:6" ht="27.75" customHeight="1">
      <c r="D11" s="347" t="s">
        <v>251</v>
      </c>
      <c r="E11" s="347"/>
      <c r="F11" s="347"/>
    </row>
    <row r="12" spans="4:6" ht="18">
      <c r="D12" s="346" t="s">
        <v>276</v>
      </c>
      <c r="E12" s="346"/>
      <c r="F12" s="282"/>
    </row>
    <row r="13" spans="2:9" s="2" customFormat="1" ht="15">
      <c r="B13" s="83"/>
      <c r="C13" s="83"/>
      <c r="D13" s="83"/>
      <c r="E13" s="83"/>
      <c r="F13" s="83"/>
      <c r="G13" s="83"/>
      <c r="H13" s="83"/>
      <c r="I13" s="83"/>
    </row>
    <row r="14" spans="1:4" s="2" customFormat="1" ht="15">
      <c r="A14" s="15"/>
      <c r="B14" s="73"/>
      <c r="C14" s="73"/>
      <c r="D14" s="73"/>
    </row>
    <row r="15" spans="1:6" ht="18.75">
      <c r="A15" s="368" t="s">
        <v>28</v>
      </c>
      <c r="B15" s="369"/>
      <c r="C15" s="369"/>
      <c r="D15" s="369"/>
      <c r="E15" s="370"/>
      <c r="F15" s="351"/>
    </row>
    <row r="16" spans="1:6" ht="18.75">
      <c r="A16" s="371" t="s">
        <v>255</v>
      </c>
      <c r="B16" s="371"/>
      <c r="C16" s="371"/>
      <c r="D16" s="371"/>
      <c r="E16" s="370"/>
      <c r="F16" s="351"/>
    </row>
    <row r="17" spans="1:6" ht="12" customHeight="1">
      <c r="A17" s="33"/>
      <c r="B17" s="33"/>
      <c r="C17" s="33"/>
      <c r="D17" s="366"/>
      <c r="E17" s="367"/>
      <c r="F17" s="367"/>
    </row>
    <row r="18" spans="1:6" ht="18">
      <c r="A18" s="364" t="s">
        <v>10</v>
      </c>
      <c r="B18" s="364" t="s">
        <v>1</v>
      </c>
      <c r="C18" s="364" t="s">
        <v>11</v>
      </c>
      <c r="D18" s="361" t="s">
        <v>52</v>
      </c>
      <c r="E18" s="362"/>
      <c r="F18" s="363"/>
    </row>
    <row r="19" spans="1:6" ht="18">
      <c r="A19" s="365"/>
      <c r="B19" s="365"/>
      <c r="C19" s="365"/>
      <c r="D19" s="78" t="s">
        <v>198</v>
      </c>
      <c r="E19" s="79" t="s">
        <v>222</v>
      </c>
      <c r="F19" s="79" t="s">
        <v>253</v>
      </c>
    </row>
    <row r="20" spans="1:6" ht="18">
      <c r="A20" s="34">
        <v>1</v>
      </c>
      <c r="B20" s="32">
        <v>2</v>
      </c>
      <c r="C20" s="32">
        <v>3</v>
      </c>
      <c r="D20" s="35">
        <v>4</v>
      </c>
      <c r="E20" s="35">
        <v>5</v>
      </c>
      <c r="F20" s="35">
        <v>6</v>
      </c>
    </row>
    <row r="21" spans="1:6" s="128" customFormat="1" ht="18">
      <c r="A21" s="213" t="s">
        <v>2</v>
      </c>
      <c r="B21" s="177">
        <v>1</v>
      </c>
      <c r="C21" s="177">
        <v>0</v>
      </c>
      <c r="D21" s="175">
        <f>'приложение 4'!J21</f>
        <v>3346.3</v>
      </c>
      <c r="E21" s="175">
        <f>'приложение 4'!K21</f>
        <v>3161.5</v>
      </c>
      <c r="F21" s="175">
        <f>'приложение 4'!L21</f>
        <v>3195.2999999999997</v>
      </c>
    </row>
    <row r="22" spans="1:6" s="128" customFormat="1" ht="31.5">
      <c r="A22" s="179" t="s">
        <v>3</v>
      </c>
      <c r="B22" s="177">
        <v>1</v>
      </c>
      <c r="C22" s="177">
        <v>2</v>
      </c>
      <c r="D22" s="31">
        <f>'приложение 4'!J22</f>
        <v>699.4000000000001</v>
      </c>
      <c r="E22" s="31">
        <f>'приложение 4'!K22</f>
        <v>699.4000000000001</v>
      </c>
      <c r="F22" s="31">
        <f>'приложение 4'!L22</f>
        <v>699.4000000000001</v>
      </c>
    </row>
    <row r="23" spans="1:6" s="128" customFormat="1" ht="52.5" customHeight="1">
      <c r="A23" s="227" t="s">
        <v>12</v>
      </c>
      <c r="B23" s="177">
        <v>1</v>
      </c>
      <c r="C23" s="177">
        <v>4</v>
      </c>
      <c r="D23" s="31">
        <f>'приложение 4'!J32</f>
        <v>2214.2000000000003</v>
      </c>
      <c r="E23" s="31">
        <f>'приложение 4'!K32</f>
        <v>2344.1</v>
      </c>
      <c r="F23" s="31">
        <f>'приложение 4'!L32</f>
        <v>2371.1</v>
      </c>
    </row>
    <row r="24" spans="1:6" s="128" customFormat="1" ht="31.5">
      <c r="A24" s="227" t="s">
        <v>24</v>
      </c>
      <c r="B24" s="177">
        <v>1</v>
      </c>
      <c r="C24" s="177">
        <v>6</v>
      </c>
      <c r="D24" s="31">
        <f>'приложение 4'!J59</f>
        <v>19.7</v>
      </c>
      <c r="E24" s="31">
        <f>'приложение 4'!K59</f>
        <v>0</v>
      </c>
      <c r="F24" s="31">
        <f>'приложение 4'!L59</f>
        <v>0</v>
      </c>
    </row>
    <row r="25" spans="1:6" s="128" customFormat="1" ht="18">
      <c r="A25" s="184" t="s">
        <v>263</v>
      </c>
      <c r="B25" s="177">
        <v>1</v>
      </c>
      <c r="C25" s="177">
        <v>7</v>
      </c>
      <c r="D25" s="31">
        <f>'приложение 4'!J63</f>
        <v>56</v>
      </c>
      <c r="E25" s="31">
        <f>'приложение 4'!K63</f>
        <v>0</v>
      </c>
      <c r="F25" s="31">
        <f>'приложение 4'!L63</f>
        <v>0</v>
      </c>
    </row>
    <row r="26" spans="1:6" s="128" customFormat="1" ht="18">
      <c r="A26" s="228" t="s">
        <v>4</v>
      </c>
      <c r="B26" s="177">
        <v>1</v>
      </c>
      <c r="C26" s="177">
        <v>11</v>
      </c>
      <c r="D26" s="31">
        <f>'приложение 4'!J67</f>
        <v>2</v>
      </c>
      <c r="E26" s="31">
        <f>'приложение 4'!K67</f>
        <v>3</v>
      </c>
      <c r="F26" s="31">
        <f>'приложение 4'!L67</f>
        <v>3.2</v>
      </c>
    </row>
    <row r="27" spans="1:6" s="128" customFormat="1" ht="18">
      <c r="A27" s="228" t="s">
        <v>5</v>
      </c>
      <c r="B27" s="177">
        <v>1</v>
      </c>
      <c r="C27" s="177">
        <v>13</v>
      </c>
      <c r="D27" s="31">
        <f>'приложение 4'!J70</f>
        <v>354.99999999999994</v>
      </c>
      <c r="E27" s="31">
        <f>'приложение 4'!K70</f>
        <v>115</v>
      </c>
      <c r="F27" s="31">
        <f>'приложение 4'!L70</f>
        <v>121.6</v>
      </c>
    </row>
    <row r="28" spans="1:6" s="128" customFormat="1" ht="18">
      <c r="A28" s="213" t="s">
        <v>13</v>
      </c>
      <c r="B28" s="177">
        <v>2</v>
      </c>
      <c r="C28" s="177">
        <v>0</v>
      </c>
      <c r="D28" s="175">
        <f>D29</f>
        <v>113.39999999999999</v>
      </c>
      <c r="E28" s="175">
        <f>E29</f>
        <v>110.60000000000001</v>
      </c>
      <c r="F28" s="175">
        <f>F29</f>
        <v>114.5</v>
      </c>
    </row>
    <row r="29" spans="1:6" s="128" customFormat="1" ht="18">
      <c r="A29" s="228" t="s">
        <v>14</v>
      </c>
      <c r="B29" s="177">
        <v>2</v>
      </c>
      <c r="C29" s="177">
        <v>3</v>
      </c>
      <c r="D29" s="31">
        <f>'приложение 4'!J88</f>
        <v>113.39999999999999</v>
      </c>
      <c r="E29" s="31">
        <f>'приложение 4'!K88</f>
        <v>110.60000000000001</v>
      </c>
      <c r="F29" s="31">
        <f>'приложение 4'!L88</f>
        <v>114.5</v>
      </c>
    </row>
    <row r="30" spans="1:6" s="128" customFormat="1" ht="31.5">
      <c r="A30" s="213" t="s">
        <v>6</v>
      </c>
      <c r="B30" s="177">
        <v>3</v>
      </c>
      <c r="C30" s="177">
        <v>0</v>
      </c>
      <c r="D30" s="175">
        <f>D31</f>
        <v>0</v>
      </c>
      <c r="E30" s="175">
        <f>E31</f>
        <v>83.2</v>
      </c>
      <c r="F30" s="175">
        <f>F31</f>
        <v>88.2</v>
      </c>
    </row>
    <row r="31" spans="1:6" s="128" customFormat="1" ht="38.25" customHeight="1">
      <c r="A31" s="228" t="s">
        <v>233</v>
      </c>
      <c r="B31" s="177">
        <v>3</v>
      </c>
      <c r="C31" s="177">
        <v>10</v>
      </c>
      <c r="D31" s="31">
        <f>'приложение 4'!J93</f>
        <v>0</v>
      </c>
      <c r="E31" s="31">
        <f>'приложение 4'!K93</f>
        <v>83.2</v>
      </c>
      <c r="F31" s="31">
        <f>'приложение 4'!L93</f>
        <v>88.2</v>
      </c>
    </row>
    <row r="32" spans="1:6" s="128" customFormat="1" ht="18" hidden="1">
      <c r="A32" s="292" t="s">
        <v>148</v>
      </c>
      <c r="B32" s="118">
        <v>4</v>
      </c>
      <c r="C32" s="118">
        <v>0</v>
      </c>
      <c r="D32" s="262">
        <f>D33</f>
        <v>0</v>
      </c>
      <c r="E32" s="262">
        <f>E33</f>
        <v>0</v>
      </c>
      <c r="F32" s="262">
        <f>F33</f>
        <v>0</v>
      </c>
    </row>
    <row r="33" spans="1:6" s="128" customFormat="1" ht="18" hidden="1">
      <c r="A33" s="293" t="s">
        <v>192</v>
      </c>
      <c r="B33" s="118">
        <v>4</v>
      </c>
      <c r="C33" s="118">
        <v>9</v>
      </c>
      <c r="D33" s="121">
        <f>'приложение 4'!J103</f>
        <v>0</v>
      </c>
      <c r="E33" s="121">
        <f>'приложение 4'!K103</f>
        <v>0</v>
      </c>
      <c r="F33" s="121">
        <f>'приложение 4'!L103</f>
        <v>0</v>
      </c>
    </row>
    <row r="34" spans="1:6" s="128" customFormat="1" ht="18">
      <c r="A34" s="213" t="s">
        <v>7</v>
      </c>
      <c r="B34" s="177">
        <v>5</v>
      </c>
      <c r="C34" s="177">
        <v>0</v>
      </c>
      <c r="D34" s="175">
        <f>D35+D36+D37</f>
        <v>934.3</v>
      </c>
      <c r="E34" s="175">
        <f>E35+E36+E37</f>
        <v>882</v>
      </c>
      <c r="F34" s="175">
        <f>F35+F36+F37</f>
        <v>955.4</v>
      </c>
    </row>
    <row r="35" spans="1:6" s="128" customFormat="1" ht="18" hidden="1">
      <c r="A35" s="312" t="s">
        <v>54</v>
      </c>
      <c r="B35" s="118">
        <v>5</v>
      </c>
      <c r="C35" s="118">
        <v>1</v>
      </c>
      <c r="D35" s="121">
        <f>'приложение 4'!J111</f>
        <v>0</v>
      </c>
      <c r="E35" s="121">
        <f>'приложение 4'!K111</f>
        <v>0</v>
      </c>
      <c r="F35" s="121">
        <f>'приложение 4'!L111</f>
        <v>0</v>
      </c>
    </row>
    <row r="36" spans="1:6" s="128" customFormat="1" ht="18">
      <c r="A36" s="228" t="s">
        <v>8</v>
      </c>
      <c r="B36" s="177">
        <v>5</v>
      </c>
      <c r="C36" s="177">
        <v>3</v>
      </c>
      <c r="D36" s="31">
        <f>'приложение 4'!J119</f>
        <v>714</v>
      </c>
      <c r="E36" s="31">
        <f>'приложение 4'!K119</f>
        <v>882</v>
      </c>
      <c r="F36" s="31">
        <f>'приложение 4'!L119</f>
        <v>955.4</v>
      </c>
    </row>
    <row r="37" spans="1:6" s="128" customFormat="1" ht="18">
      <c r="A37" s="228" t="s">
        <v>153</v>
      </c>
      <c r="B37" s="177">
        <v>5</v>
      </c>
      <c r="C37" s="177">
        <v>5</v>
      </c>
      <c r="D37" s="31">
        <f>'приложение 4'!J132</f>
        <v>220.3</v>
      </c>
      <c r="E37" s="31">
        <f>'приложение 4'!K132</f>
        <v>0</v>
      </c>
      <c r="F37" s="31">
        <f>'приложение 4'!L132</f>
        <v>0</v>
      </c>
    </row>
    <row r="38" spans="1:6" s="128" customFormat="1" ht="18">
      <c r="A38" s="213" t="s">
        <v>40</v>
      </c>
      <c r="B38" s="177">
        <v>7</v>
      </c>
      <c r="C38" s="177">
        <v>0</v>
      </c>
      <c r="D38" s="175">
        <f>D39</f>
        <v>1.2</v>
      </c>
      <c r="E38" s="175">
        <f>E39</f>
        <v>0</v>
      </c>
      <c r="F38" s="175">
        <f>F39</f>
        <v>0</v>
      </c>
    </row>
    <row r="39" spans="1:6" s="128" customFormat="1" ht="18">
      <c r="A39" s="228" t="s">
        <v>39</v>
      </c>
      <c r="B39" s="177">
        <v>7</v>
      </c>
      <c r="C39" s="177">
        <v>7</v>
      </c>
      <c r="D39" s="31">
        <f>'приложение 4'!J142</f>
        <v>1.2</v>
      </c>
      <c r="E39" s="31">
        <f>'приложение 4'!K142</f>
        <v>0</v>
      </c>
      <c r="F39" s="31">
        <f>'приложение 4'!L142</f>
        <v>0</v>
      </c>
    </row>
    <row r="40" spans="1:6" s="128" customFormat="1" ht="18">
      <c r="A40" s="213" t="s">
        <v>9</v>
      </c>
      <c r="B40" s="177">
        <v>10</v>
      </c>
      <c r="C40" s="177">
        <v>0</v>
      </c>
      <c r="D40" s="175">
        <f>D41</f>
        <v>117.2</v>
      </c>
      <c r="E40" s="175">
        <f>E41</f>
        <v>111.2</v>
      </c>
      <c r="F40" s="175">
        <f>F41</f>
        <v>111.2</v>
      </c>
    </row>
    <row r="41" spans="1:6" s="128" customFormat="1" ht="18">
      <c r="A41" s="228" t="s">
        <v>27</v>
      </c>
      <c r="B41" s="177">
        <v>10</v>
      </c>
      <c r="C41" s="177">
        <v>1</v>
      </c>
      <c r="D41" s="31">
        <f>'приложение 4'!J148</f>
        <v>117.2</v>
      </c>
      <c r="E41" s="31">
        <f>'приложение 4'!K148</f>
        <v>111.2</v>
      </c>
      <c r="F41" s="31">
        <f>'приложение 4'!L148</f>
        <v>111.2</v>
      </c>
    </row>
    <row r="42" spans="1:6" s="128" customFormat="1" ht="18">
      <c r="A42" s="223" t="s">
        <v>31</v>
      </c>
      <c r="B42" s="177">
        <v>11</v>
      </c>
      <c r="C42" s="177">
        <v>0</v>
      </c>
      <c r="D42" s="175">
        <f>D43</f>
        <v>0</v>
      </c>
      <c r="E42" s="175">
        <f>E43</f>
        <v>0</v>
      </c>
      <c r="F42" s="175">
        <f>F43</f>
        <v>25</v>
      </c>
    </row>
    <row r="43" spans="1:6" s="128" customFormat="1" ht="18">
      <c r="A43" s="229" t="s">
        <v>41</v>
      </c>
      <c r="B43" s="177">
        <v>11</v>
      </c>
      <c r="C43" s="177">
        <v>1</v>
      </c>
      <c r="D43" s="31">
        <f>'приложение 4'!J154</f>
        <v>0</v>
      </c>
      <c r="E43" s="31">
        <f>'приложение 4'!K154</f>
        <v>0</v>
      </c>
      <c r="F43" s="31">
        <f>'приложение 4'!L154</f>
        <v>25</v>
      </c>
    </row>
    <row r="44" spans="1:6" s="150" customFormat="1" ht="18">
      <c r="A44" s="172" t="s">
        <v>169</v>
      </c>
      <c r="B44" s="203"/>
      <c r="C44" s="203"/>
      <c r="D44" s="175">
        <f>D46</f>
        <v>4512.4</v>
      </c>
      <c r="E44" s="175">
        <f>E46-E45</f>
        <v>4348.499999999999</v>
      </c>
      <c r="F44" s="175">
        <f>F46-F45</f>
        <v>4489.599999999999</v>
      </c>
    </row>
    <row r="45" spans="1:6" s="128" customFormat="1" ht="20.25" customHeight="1">
      <c r="A45" s="223" t="s">
        <v>119</v>
      </c>
      <c r="B45" s="203"/>
      <c r="C45" s="203"/>
      <c r="D45" s="175">
        <f>'приложение 4'!J162</f>
        <v>0</v>
      </c>
      <c r="E45" s="175">
        <f>'приложение 4'!K162</f>
        <v>96</v>
      </c>
      <c r="F45" s="175">
        <f>'приложение 4'!L162</f>
        <v>204</v>
      </c>
    </row>
    <row r="46" spans="1:6" s="128" customFormat="1" ht="18">
      <c r="A46" s="213" t="s">
        <v>15</v>
      </c>
      <c r="B46" s="32"/>
      <c r="C46" s="32"/>
      <c r="D46" s="175">
        <f>D21+D28+D30+D32+D34+D38+D40+D42+D45</f>
        <v>4512.4</v>
      </c>
      <c r="E46" s="175">
        <f>E21+E28+E30+E32+E34+E38+E40+E42+E45</f>
        <v>4444.499999999999</v>
      </c>
      <c r="F46" s="175">
        <f>F21+F28+F30+F32+F34+F38+F40+F42+F45</f>
        <v>4693.599999999999</v>
      </c>
    </row>
    <row r="47" spans="1:6" ht="18" customHeight="1">
      <c r="A47" s="36"/>
      <c r="B47" s="37"/>
      <c r="C47" s="37"/>
      <c r="D47" s="38"/>
      <c r="E47" s="39"/>
      <c r="F47" s="230" t="s">
        <v>277</v>
      </c>
    </row>
    <row r="48" ht="18">
      <c r="D48" s="40"/>
    </row>
  </sheetData>
  <sheetProtection/>
  <mergeCells count="10">
    <mergeCell ref="D9:E9"/>
    <mergeCell ref="D11:F11"/>
    <mergeCell ref="D12:E12"/>
    <mergeCell ref="D18:F18"/>
    <mergeCell ref="A18:A19"/>
    <mergeCell ref="B18:B19"/>
    <mergeCell ref="C18:C19"/>
    <mergeCell ref="D17:F17"/>
    <mergeCell ref="A15:F15"/>
    <mergeCell ref="A16:F16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65"/>
  <sheetViews>
    <sheetView view="pageBreakPreview" zoomScale="80" zoomScaleSheetLayoutView="80" zoomScalePageLayoutView="0" workbookViewId="0" topLeftCell="A21">
      <selection activeCell="I8" sqref="I8"/>
    </sheetView>
  </sheetViews>
  <sheetFormatPr defaultColWidth="9.140625" defaultRowHeight="12.75"/>
  <cols>
    <col min="1" max="1" width="68.57421875" style="19" customWidth="1"/>
    <col min="2" max="2" width="6.421875" style="19" customWidth="1"/>
    <col min="3" max="3" width="5.8515625" style="19" customWidth="1"/>
    <col min="4" max="4" width="5.7109375" style="19" customWidth="1"/>
    <col min="5" max="5" width="6.57421875" style="19" customWidth="1"/>
    <col min="6" max="6" width="4.8515625" style="19" customWidth="1"/>
    <col min="7" max="7" width="4.8515625" style="25" customWidth="1"/>
    <col min="8" max="8" width="11.7109375" style="14" customWidth="1"/>
    <col min="9" max="9" width="7.7109375" style="14" customWidth="1"/>
    <col min="10" max="10" width="14.00390625" style="14" customWidth="1"/>
    <col min="11" max="11" width="12.421875" style="86" customWidth="1"/>
    <col min="12" max="12" width="13.57421875" style="86" customWidth="1"/>
    <col min="14" max="14" width="12.140625" style="0" bestFit="1" customWidth="1"/>
  </cols>
  <sheetData>
    <row r="1" ht="12.75" hidden="1">
      <c r="I1" s="319" t="s">
        <v>249</v>
      </c>
    </row>
    <row r="2" ht="12.75" hidden="1">
      <c r="I2" s="319" t="s">
        <v>29</v>
      </c>
    </row>
    <row r="3" ht="12.75" hidden="1">
      <c r="I3" s="319" t="s">
        <v>248</v>
      </c>
    </row>
    <row r="4" ht="12.75" hidden="1"/>
    <row r="5" ht="12.75" hidden="1"/>
    <row r="6" ht="12.75">
      <c r="I6" s="343" t="s">
        <v>249</v>
      </c>
    </row>
    <row r="7" ht="12.75">
      <c r="I7" s="343" t="s">
        <v>286</v>
      </c>
    </row>
    <row r="8" ht="12.75">
      <c r="I8" s="343" t="s">
        <v>302</v>
      </c>
    </row>
    <row r="9" ht="12.75">
      <c r="I9" s="343"/>
    </row>
    <row r="10" spans="9:11" ht="13.5" customHeight="1">
      <c r="I10" s="346" t="s">
        <v>281</v>
      </c>
      <c r="J10" s="346"/>
      <c r="K10" s="282"/>
    </row>
    <row r="11" spans="9:11" ht="12.75" customHeight="1">
      <c r="I11" s="290" t="s">
        <v>224</v>
      </c>
      <c r="J11" s="290"/>
      <c r="K11" s="282"/>
    </row>
    <row r="12" spans="9:12" ht="27.75" customHeight="1">
      <c r="I12" s="347" t="s">
        <v>251</v>
      </c>
      <c r="J12" s="347"/>
      <c r="K12" s="347"/>
      <c r="L12" s="347"/>
    </row>
    <row r="13" spans="1:12" s="2" customFormat="1" ht="15.75" customHeight="1">
      <c r="A13" s="15"/>
      <c r="B13" s="16"/>
      <c r="C13" s="17"/>
      <c r="D13" s="74"/>
      <c r="E13" s="74"/>
      <c r="F13" s="74"/>
      <c r="G13" s="18"/>
      <c r="H13" s="81"/>
      <c r="I13" s="346" t="s">
        <v>276</v>
      </c>
      <c r="J13" s="346"/>
      <c r="K13" s="15"/>
      <c r="L13" s="15"/>
    </row>
    <row r="14" spans="1:12" s="2" customFormat="1" ht="15.75" customHeight="1">
      <c r="A14" s="15"/>
      <c r="B14" s="16"/>
      <c r="C14" s="17"/>
      <c r="D14" s="74"/>
      <c r="E14" s="74"/>
      <c r="F14" s="74"/>
      <c r="G14" s="18"/>
      <c r="H14" s="81"/>
      <c r="I14" s="342"/>
      <c r="J14" s="342"/>
      <c r="K14" s="15"/>
      <c r="L14" s="15"/>
    </row>
    <row r="15" spans="1:12" ht="32.25" customHeight="1">
      <c r="A15" s="384" t="s">
        <v>256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6"/>
      <c r="L15" s="386"/>
    </row>
    <row r="16" spans="2:10" ht="14.25" customHeight="1">
      <c r="B16" s="20"/>
      <c r="C16" s="20"/>
      <c r="D16" s="20"/>
      <c r="E16" s="21"/>
      <c r="F16" s="21"/>
      <c r="G16" s="21"/>
      <c r="H16" s="22"/>
      <c r="I16" s="23"/>
      <c r="J16" s="13"/>
    </row>
    <row r="17" spans="1:12" s="86" customFormat="1" ht="35.25" customHeight="1">
      <c r="A17" s="372" t="s">
        <v>0</v>
      </c>
      <c r="B17" s="387" t="s">
        <v>26</v>
      </c>
      <c r="C17" s="372" t="s">
        <v>17</v>
      </c>
      <c r="D17" s="372" t="s">
        <v>18</v>
      </c>
      <c r="E17" s="374" t="s">
        <v>19</v>
      </c>
      <c r="F17" s="375"/>
      <c r="G17" s="375"/>
      <c r="H17" s="376"/>
      <c r="I17" s="372" t="s">
        <v>20</v>
      </c>
      <c r="J17" s="380" t="s">
        <v>52</v>
      </c>
      <c r="K17" s="381"/>
      <c r="L17" s="382"/>
    </row>
    <row r="18" spans="1:12" s="86" customFormat="1" ht="26.25" customHeight="1">
      <c r="A18" s="373"/>
      <c r="B18" s="388"/>
      <c r="C18" s="373"/>
      <c r="D18" s="373"/>
      <c r="E18" s="377"/>
      <c r="F18" s="378"/>
      <c r="G18" s="378"/>
      <c r="H18" s="379"/>
      <c r="I18" s="373"/>
      <c r="J18" s="280" t="s">
        <v>198</v>
      </c>
      <c r="K18" s="92" t="s">
        <v>222</v>
      </c>
      <c r="L18" s="92" t="s">
        <v>253</v>
      </c>
    </row>
    <row r="19" spans="1:12" s="86" customFormat="1" ht="15.75">
      <c r="A19" s="28">
        <v>1</v>
      </c>
      <c r="B19" s="29">
        <v>2</v>
      </c>
      <c r="C19" s="24">
        <v>3</v>
      </c>
      <c r="D19" s="24">
        <v>4</v>
      </c>
      <c r="E19" s="383">
        <v>5</v>
      </c>
      <c r="F19" s="383"/>
      <c r="G19" s="383"/>
      <c r="H19" s="383"/>
      <c r="I19" s="24">
        <v>6</v>
      </c>
      <c r="J19" s="291">
        <v>7</v>
      </c>
      <c r="K19" s="291" t="s">
        <v>120</v>
      </c>
      <c r="L19" s="291" t="s">
        <v>155</v>
      </c>
    </row>
    <row r="20" spans="1:12" s="129" customFormat="1" ht="15.75">
      <c r="A20" s="172" t="s">
        <v>74</v>
      </c>
      <c r="B20" s="173">
        <v>805</v>
      </c>
      <c r="C20" s="32"/>
      <c r="D20" s="32"/>
      <c r="E20" s="29"/>
      <c r="F20" s="29"/>
      <c r="G20" s="174"/>
      <c r="H20" s="29"/>
      <c r="I20" s="32"/>
      <c r="J20" s="175">
        <f>J163</f>
        <v>4512.400000000001</v>
      </c>
      <c r="K20" s="175">
        <f>K163</f>
        <v>4444.5</v>
      </c>
      <c r="L20" s="175">
        <f>L163</f>
        <v>4693.599999999999</v>
      </c>
    </row>
    <row r="21" spans="1:12" s="129" customFormat="1" ht="15.75" customHeight="1">
      <c r="A21" s="172" t="s">
        <v>2</v>
      </c>
      <c r="B21" s="173">
        <v>805</v>
      </c>
      <c r="C21" s="176" t="s">
        <v>84</v>
      </c>
      <c r="D21" s="176" t="s">
        <v>60</v>
      </c>
      <c r="E21" s="177"/>
      <c r="F21" s="177"/>
      <c r="G21" s="178"/>
      <c r="H21" s="177"/>
      <c r="I21" s="32"/>
      <c r="J21" s="175">
        <f>J22+J32+J59+J67+J63+J70</f>
        <v>3346.3</v>
      </c>
      <c r="K21" s="175">
        <f>K22+K32+K59+K67+K70</f>
        <v>3161.5</v>
      </c>
      <c r="L21" s="175">
        <f>L22+L32+L59+L67+L70</f>
        <v>3195.2999999999997</v>
      </c>
    </row>
    <row r="22" spans="1:12" s="129" customFormat="1" ht="30.75" customHeight="1">
      <c r="A22" s="179" t="s">
        <v>3</v>
      </c>
      <c r="B22" s="32">
        <v>805</v>
      </c>
      <c r="C22" s="180" t="s">
        <v>84</v>
      </c>
      <c r="D22" s="180" t="s">
        <v>64</v>
      </c>
      <c r="E22" s="177"/>
      <c r="F22" s="177"/>
      <c r="G22" s="178"/>
      <c r="H22" s="177"/>
      <c r="I22" s="32"/>
      <c r="J22" s="31">
        <f>J23</f>
        <v>699.4000000000001</v>
      </c>
      <c r="K22" s="31">
        <f aca="true" t="shared" si="0" ref="K22:L24">K23</f>
        <v>699.4000000000001</v>
      </c>
      <c r="L22" s="31">
        <f t="shared" si="0"/>
        <v>699.4000000000001</v>
      </c>
    </row>
    <row r="23" spans="1:12" s="125" customFormat="1" ht="21.75" customHeight="1">
      <c r="A23" s="179" t="s">
        <v>75</v>
      </c>
      <c r="B23" s="32">
        <v>805</v>
      </c>
      <c r="C23" s="180" t="s">
        <v>84</v>
      </c>
      <c r="D23" s="180" t="s">
        <v>64</v>
      </c>
      <c r="E23" s="177">
        <v>91</v>
      </c>
      <c r="F23" s="181">
        <v>0</v>
      </c>
      <c r="G23" s="178" t="s">
        <v>60</v>
      </c>
      <c r="H23" s="178" t="s">
        <v>59</v>
      </c>
      <c r="I23" s="32"/>
      <c r="J23" s="31">
        <f>J25+J28</f>
        <v>699.4000000000001</v>
      </c>
      <c r="K23" s="31">
        <f>K25+K28</f>
        <v>699.4000000000001</v>
      </c>
      <c r="L23" s="31">
        <f>L25+L28</f>
        <v>699.4000000000001</v>
      </c>
    </row>
    <row r="24" spans="1:12" s="125" customFormat="1" ht="16.5" customHeight="1">
      <c r="A24" s="179" t="s">
        <v>121</v>
      </c>
      <c r="B24" s="32">
        <v>805</v>
      </c>
      <c r="C24" s="180" t="s">
        <v>84</v>
      </c>
      <c r="D24" s="180" t="s">
        <v>64</v>
      </c>
      <c r="E24" s="177">
        <v>91</v>
      </c>
      <c r="F24" s="181">
        <v>0</v>
      </c>
      <c r="G24" s="178" t="s">
        <v>60</v>
      </c>
      <c r="H24" s="178" t="s">
        <v>61</v>
      </c>
      <c r="I24" s="32"/>
      <c r="J24" s="31">
        <f>J25</f>
        <v>513.7</v>
      </c>
      <c r="K24" s="31">
        <f t="shared" si="0"/>
        <v>513.7</v>
      </c>
      <c r="L24" s="31">
        <f t="shared" si="0"/>
        <v>513.7</v>
      </c>
    </row>
    <row r="25" spans="1:13" s="125" customFormat="1" ht="24" customHeight="1">
      <c r="A25" s="179" t="s">
        <v>121</v>
      </c>
      <c r="B25" s="32">
        <v>805</v>
      </c>
      <c r="C25" s="180" t="s">
        <v>84</v>
      </c>
      <c r="D25" s="180" t="s">
        <v>64</v>
      </c>
      <c r="E25" s="177">
        <v>91</v>
      </c>
      <c r="F25" s="181">
        <v>0</v>
      </c>
      <c r="G25" s="178" t="s">
        <v>60</v>
      </c>
      <c r="H25" s="178" t="s">
        <v>61</v>
      </c>
      <c r="I25" s="32">
        <v>120</v>
      </c>
      <c r="J25" s="31">
        <f>J26+J27</f>
        <v>513.7</v>
      </c>
      <c r="K25" s="31">
        <f>K26+K27</f>
        <v>513.7</v>
      </c>
      <c r="L25" s="31">
        <f>L26+L27</f>
        <v>513.7</v>
      </c>
      <c r="M25" s="151"/>
    </row>
    <row r="26" spans="1:12" s="125" customFormat="1" ht="18.75" customHeight="1" hidden="1">
      <c r="A26" s="116" t="s">
        <v>201</v>
      </c>
      <c r="B26" s="124">
        <v>805</v>
      </c>
      <c r="C26" s="123" t="s">
        <v>84</v>
      </c>
      <c r="D26" s="123" t="s">
        <v>64</v>
      </c>
      <c r="E26" s="118">
        <v>91</v>
      </c>
      <c r="F26" s="307">
        <v>0</v>
      </c>
      <c r="G26" s="119" t="s">
        <v>60</v>
      </c>
      <c r="H26" s="119" t="s">
        <v>61</v>
      </c>
      <c r="I26" s="124">
        <v>121</v>
      </c>
      <c r="J26" s="121">
        <v>394.5</v>
      </c>
      <c r="K26" s="121">
        <v>394.5</v>
      </c>
      <c r="L26" s="121">
        <v>394.5</v>
      </c>
    </row>
    <row r="27" spans="1:12" s="125" customFormat="1" ht="47.25" customHeight="1" hidden="1">
      <c r="A27" s="116" t="s">
        <v>202</v>
      </c>
      <c r="B27" s="124">
        <v>805</v>
      </c>
      <c r="C27" s="123" t="s">
        <v>84</v>
      </c>
      <c r="D27" s="123" t="s">
        <v>64</v>
      </c>
      <c r="E27" s="118">
        <v>91</v>
      </c>
      <c r="F27" s="307">
        <v>0</v>
      </c>
      <c r="G27" s="119" t="s">
        <v>60</v>
      </c>
      <c r="H27" s="119" t="s">
        <v>61</v>
      </c>
      <c r="I27" s="124">
        <v>129</v>
      </c>
      <c r="J27" s="121">
        <v>119.2</v>
      </c>
      <c r="K27" s="121">
        <v>119.2</v>
      </c>
      <c r="L27" s="121">
        <v>119.2</v>
      </c>
    </row>
    <row r="28" spans="1:12" s="86" customFormat="1" ht="47.25" customHeight="1">
      <c r="A28" s="184" t="s">
        <v>229</v>
      </c>
      <c r="B28" s="212">
        <v>805</v>
      </c>
      <c r="C28" s="211" t="s">
        <v>84</v>
      </c>
      <c r="D28" s="211" t="s">
        <v>64</v>
      </c>
      <c r="E28" s="177">
        <v>91</v>
      </c>
      <c r="F28" s="181">
        <v>0</v>
      </c>
      <c r="G28" s="178" t="s">
        <v>60</v>
      </c>
      <c r="H28" s="178" t="s">
        <v>230</v>
      </c>
      <c r="I28" s="212"/>
      <c r="J28" s="31">
        <f>J29</f>
        <v>185.7</v>
      </c>
      <c r="K28" s="31">
        <f>K29</f>
        <v>185.7</v>
      </c>
      <c r="L28" s="31">
        <f>L29</f>
        <v>185.7</v>
      </c>
    </row>
    <row r="29" spans="1:12" s="86" customFormat="1" ht="35.25" customHeight="1">
      <c r="A29" s="184" t="s">
        <v>231</v>
      </c>
      <c r="B29" s="212">
        <v>805</v>
      </c>
      <c r="C29" s="211" t="s">
        <v>84</v>
      </c>
      <c r="D29" s="211" t="s">
        <v>64</v>
      </c>
      <c r="E29" s="177">
        <v>91</v>
      </c>
      <c r="F29" s="181">
        <v>0</v>
      </c>
      <c r="G29" s="178" t="s">
        <v>60</v>
      </c>
      <c r="H29" s="178" t="s">
        <v>230</v>
      </c>
      <c r="I29" s="212">
        <v>120</v>
      </c>
      <c r="J29" s="31">
        <f>J30+J31</f>
        <v>185.7</v>
      </c>
      <c r="K29" s="31">
        <f>K30+K31</f>
        <v>185.7</v>
      </c>
      <c r="L29" s="31">
        <f>L30+L31</f>
        <v>185.7</v>
      </c>
    </row>
    <row r="30" spans="1:12" s="125" customFormat="1" ht="39.75" customHeight="1" hidden="1">
      <c r="A30" s="293" t="s">
        <v>201</v>
      </c>
      <c r="B30" s="273">
        <v>805</v>
      </c>
      <c r="C30" s="272" t="s">
        <v>84</v>
      </c>
      <c r="D30" s="272" t="s">
        <v>64</v>
      </c>
      <c r="E30" s="118">
        <v>91</v>
      </c>
      <c r="F30" s="307">
        <v>0</v>
      </c>
      <c r="G30" s="119" t="s">
        <v>60</v>
      </c>
      <c r="H30" s="119" t="s">
        <v>230</v>
      </c>
      <c r="I30" s="273">
        <v>121</v>
      </c>
      <c r="J30" s="121">
        <v>142.7</v>
      </c>
      <c r="K30" s="121">
        <v>142.7</v>
      </c>
      <c r="L30" s="121">
        <v>142.7</v>
      </c>
    </row>
    <row r="31" spans="1:12" s="125" customFormat="1" ht="47.25" customHeight="1" hidden="1">
      <c r="A31" s="293" t="s">
        <v>232</v>
      </c>
      <c r="B31" s="273">
        <v>805</v>
      </c>
      <c r="C31" s="272" t="s">
        <v>84</v>
      </c>
      <c r="D31" s="272" t="s">
        <v>64</v>
      </c>
      <c r="E31" s="118">
        <v>91</v>
      </c>
      <c r="F31" s="307">
        <v>0</v>
      </c>
      <c r="G31" s="119" t="s">
        <v>60</v>
      </c>
      <c r="H31" s="119" t="s">
        <v>230</v>
      </c>
      <c r="I31" s="273">
        <v>129</v>
      </c>
      <c r="J31" s="121">
        <v>43</v>
      </c>
      <c r="K31" s="121">
        <v>43</v>
      </c>
      <c r="L31" s="121">
        <v>43</v>
      </c>
    </row>
    <row r="32" spans="1:12" s="129" customFormat="1" ht="47.25">
      <c r="A32" s="179" t="s">
        <v>12</v>
      </c>
      <c r="B32" s="32">
        <v>805</v>
      </c>
      <c r="C32" s="180" t="s">
        <v>84</v>
      </c>
      <c r="D32" s="180" t="s">
        <v>63</v>
      </c>
      <c r="E32" s="177"/>
      <c r="F32" s="177"/>
      <c r="G32" s="178"/>
      <c r="H32" s="177"/>
      <c r="I32" s="32"/>
      <c r="J32" s="31">
        <f>J33</f>
        <v>2214.2000000000003</v>
      </c>
      <c r="K32" s="31">
        <f>K33</f>
        <v>2344.1</v>
      </c>
      <c r="L32" s="31">
        <f>L33</f>
        <v>2371.1</v>
      </c>
    </row>
    <row r="33" spans="1:12" s="125" customFormat="1" ht="17.25" customHeight="1">
      <c r="A33" s="179" t="s">
        <v>75</v>
      </c>
      <c r="B33" s="32">
        <v>805</v>
      </c>
      <c r="C33" s="180" t="s">
        <v>84</v>
      </c>
      <c r="D33" s="180" t="s">
        <v>63</v>
      </c>
      <c r="E33" s="177">
        <v>91</v>
      </c>
      <c r="F33" s="178">
        <v>0</v>
      </c>
      <c r="G33" s="178" t="s">
        <v>60</v>
      </c>
      <c r="H33" s="178" t="s">
        <v>59</v>
      </c>
      <c r="I33" s="32"/>
      <c r="J33" s="31">
        <f>J34+J48+J52</f>
        <v>2214.2000000000003</v>
      </c>
      <c r="K33" s="31">
        <f>K34+K48+K52</f>
        <v>2344.1</v>
      </c>
      <c r="L33" s="31">
        <f>L34+L48+L52</f>
        <v>2371.1</v>
      </c>
    </row>
    <row r="34" spans="1:12" s="152" customFormat="1" ht="15.75" customHeight="1">
      <c r="A34" s="179" t="s">
        <v>122</v>
      </c>
      <c r="B34" s="32">
        <v>805</v>
      </c>
      <c r="C34" s="180" t="s">
        <v>84</v>
      </c>
      <c r="D34" s="180" t="s">
        <v>63</v>
      </c>
      <c r="E34" s="178" t="s">
        <v>21</v>
      </c>
      <c r="F34" s="178" t="s">
        <v>30</v>
      </c>
      <c r="G34" s="178" t="s">
        <v>60</v>
      </c>
      <c r="H34" s="178" t="s">
        <v>115</v>
      </c>
      <c r="I34" s="32"/>
      <c r="J34" s="31">
        <f>J35+J40+J44</f>
        <v>1802.7</v>
      </c>
      <c r="K34" s="31">
        <f>K35+K40+K44</f>
        <v>2088.4</v>
      </c>
      <c r="L34" s="31">
        <f>L35+L40+L44</f>
        <v>2115.4</v>
      </c>
    </row>
    <row r="35" spans="1:13" s="152" customFormat="1" ht="35.25" customHeight="1">
      <c r="A35" s="179" t="s">
        <v>121</v>
      </c>
      <c r="B35" s="32">
        <v>805</v>
      </c>
      <c r="C35" s="180" t="s">
        <v>84</v>
      </c>
      <c r="D35" s="180" t="s">
        <v>63</v>
      </c>
      <c r="E35" s="177">
        <v>91</v>
      </c>
      <c r="F35" s="181">
        <v>0</v>
      </c>
      <c r="G35" s="178" t="s">
        <v>60</v>
      </c>
      <c r="H35" s="178" t="s">
        <v>115</v>
      </c>
      <c r="I35" s="32">
        <v>120</v>
      </c>
      <c r="J35" s="31">
        <f>J36+J37+J38+J39</f>
        <v>794.4</v>
      </c>
      <c r="K35" s="31">
        <f>K36+K37+K38+K39</f>
        <v>767</v>
      </c>
      <c r="L35" s="31">
        <f>L36+L37+L38+L39</f>
        <v>767</v>
      </c>
      <c r="M35" s="151"/>
    </row>
    <row r="36" spans="1:12" s="152" customFormat="1" ht="19.5" customHeight="1" hidden="1">
      <c r="A36" s="116" t="s">
        <v>228</v>
      </c>
      <c r="B36" s="124">
        <v>805</v>
      </c>
      <c r="C36" s="123" t="s">
        <v>84</v>
      </c>
      <c r="D36" s="123" t="s">
        <v>63</v>
      </c>
      <c r="E36" s="118" t="s">
        <v>21</v>
      </c>
      <c r="F36" s="118" t="s">
        <v>30</v>
      </c>
      <c r="G36" s="119" t="s">
        <v>60</v>
      </c>
      <c r="H36" s="119" t="s">
        <v>115</v>
      </c>
      <c r="I36" s="124">
        <v>121</v>
      </c>
      <c r="J36" s="121">
        <f>589+21</f>
        <v>610</v>
      </c>
      <c r="K36" s="121">
        <v>589</v>
      </c>
      <c r="L36" s="121">
        <v>589</v>
      </c>
    </row>
    <row r="37" spans="1:12" s="152" customFormat="1" ht="48" customHeight="1" hidden="1">
      <c r="A37" s="116" t="s">
        <v>227</v>
      </c>
      <c r="B37" s="124">
        <v>805</v>
      </c>
      <c r="C37" s="123" t="s">
        <v>84</v>
      </c>
      <c r="D37" s="123" t="s">
        <v>63</v>
      </c>
      <c r="E37" s="118" t="s">
        <v>21</v>
      </c>
      <c r="F37" s="118" t="s">
        <v>30</v>
      </c>
      <c r="G37" s="119" t="s">
        <v>60</v>
      </c>
      <c r="H37" s="119" t="s">
        <v>115</v>
      </c>
      <c r="I37" s="124">
        <v>129</v>
      </c>
      <c r="J37" s="121">
        <f>178+6.4</f>
        <v>184.4</v>
      </c>
      <c r="K37" s="121">
        <v>178</v>
      </c>
      <c r="L37" s="121">
        <v>178</v>
      </c>
    </row>
    <row r="38" spans="1:12" s="152" customFormat="1" ht="48" customHeight="1" hidden="1">
      <c r="A38" s="116" t="s">
        <v>225</v>
      </c>
      <c r="B38" s="124">
        <v>805</v>
      </c>
      <c r="C38" s="123" t="s">
        <v>84</v>
      </c>
      <c r="D38" s="123" t="s">
        <v>63</v>
      </c>
      <c r="E38" s="118" t="s">
        <v>21</v>
      </c>
      <c r="F38" s="118" t="s">
        <v>30</v>
      </c>
      <c r="G38" s="119" t="s">
        <v>60</v>
      </c>
      <c r="H38" s="119" t="s">
        <v>115</v>
      </c>
      <c r="I38" s="124">
        <v>121</v>
      </c>
      <c r="J38" s="121"/>
      <c r="K38" s="121"/>
      <c r="L38" s="121"/>
    </row>
    <row r="39" spans="1:12" s="152" customFormat="1" ht="48" customHeight="1" hidden="1">
      <c r="A39" s="116" t="s">
        <v>226</v>
      </c>
      <c r="B39" s="124">
        <v>805</v>
      </c>
      <c r="C39" s="123" t="s">
        <v>84</v>
      </c>
      <c r="D39" s="123" t="s">
        <v>63</v>
      </c>
      <c r="E39" s="118" t="s">
        <v>21</v>
      </c>
      <c r="F39" s="118" t="s">
        <v>30</v>
      </c>
      <c r="G39" s="119" t="s">
        <v>60</v>
      </c>
      <c r="H39" s="119" t="s">
        <v>115</v>
      </c>
      <c r="I39" s="124">
        <v>129</v>
      </c>
      <c r="J39" s="121"/>
      <c r="K39" s="121"/>
      <c r="L39" s="121"/>
    </row>
    <row r="40" spans="1:14" s="152" customFormat="1" ht="39" customHeight="1">
      <c r="A40" s="179" t="s">
        <v>123</v>
      </c>
      <c r="B40" s="29">
        <v>805</v>
      </c>
      <c r="C40" s="177">
        <v>1</v>
      </c>
      <c r="D40" s="177">
        <v>4</v>
      </c>
      <c r="E40" s="177">
        <v>91</v>
      </c>
      <c r="F40" s="182">
        <v>0</v>
      </c>
      <c r="G40" s="178" t="s">
        <v>60</v>
      </c>
      <c r="H40" s="178" t="s">
        <v>115</v>
      </c>
      <c r="I40" s="183">
        <v>240</v>
      </c>
      <c r="J40" s="31">
        <f>J41+J42+J43</f>
        <v>851.1</v>
      </c>
      <c r="K40" s="31">
        <f>K41+K42+K43</f>
        <v>1194</v>
      </c>
      <c r="L40" s="31">
        <f>L41+L42+L43</f>
        <v>1221</v>
      </c>
      <c r="M40" s="153"/>
      <c r="N40" s="126"/>
    </row>
    <row r="41" spans="1:12" s="152" customFormat="1" ht="33" customHeight="1" hidden="1">
      <c r="A41" s="116" t="s">
        <v>76</v>
      </c>
      <c r="B41" s="124">
        <v>805</v>
      </c>
      <c r="C41" s="123" t="s">
        <v>84</v>
      </c>
      <c r="D41" s="123" t="s">
        <v>63</v>
      </c>
      <c r="E41" s="118">
        <v>91</v>
      </c>
      <c r="F41" s="307">
        <v>0</v>
      </c>
      <c r="G41" s="119" t="s">
        <v>60</v>
      </c>
      <c r="H41" s="119" t="s">
        <v>115</v>
      </c>
      <c r="I41" s="124">
        <v>242</v>
      </c>
      <c r="J41" s="121">
        <f>53+10+8</f>
        <v>71</v>
      </c>
      <c r="K41" s="121">
        <v>124.6</v>
      </c>
      <c r="L41" s="121">
        <v>126.8</v>
      </c>
    </row>
    <row r="42" spans="1:12" s="152" customFormat="1" ht="35.25" customHeight="1" hidden="1">
      <c r="A42" s="116" t="s">
        <v>77</v>
      </c>
      <c r="B42" s="124">
        <v>805</v>
      </c>
      <c r="C42" s="123" t="s">
        <v>84</v>
      </c>
      <c r="D42" s="123" t="s">
        <v>63</v>
      </c>
      <c r="E42" s="118" t="s">
        <v>21</v>
      </c>
      <c r="F42" s="118" t="s">
        <v>30</v>
      </c>
      <c r="G42" s="119" t="s">
        <v>60</v>
      </c>
      <c r="H42" s="119" t="s">
        <v>115</v>
      </c>
      <c r="I42" s="124">
        <v>244</v>
      </c>
      <c r="J42" s="121">
        <f>158+7.2-4.7</f>
        <v>160.5</v>
      </c>
      <c r="K42" s="121">
        <v>293</v>
      </c>
      <c r="L42" s="121">
        <v>379.3</v>
      </c>
    </row>
    <row r="43" spans="1:12" s="152" customFormat="1" ht="35.25" customHeight="1" hidden="1">
      <c r="A43" s="116"/>
      <c r="B43" s="124"/>
      <c r="C43" s="123"/>
      <c r="D43" s="123"/>
      <c r="E43" s="118"/>
      <c r="F43" s="118"/>
      <c r="G43" s="119"/>
      <c r="H43" s="119"/>
      <c r="I43" s="124">
        <v>247</v>
      </c>
      <c r="J43" s="121">
        <f>608.6-7.2+18.2</f>
        <v>619.6</v>
      </c>
      <c r="K43" s="121">
        <v>776.4</v>
      </c>
      <c r="L43" s="121">
        <v>714.9</v>
      </c>
    </row>
    <row r="44" spans="1:12" s="152" customFormat="1" ht="18.75" customHeight="1">
      <c r="A44" s="179" t="s">
        <v>124</v>
      </c>
      <c r="B44" s="29">
        <v>805</v>
      </c>
      <c r="C44" s="177">
        <v>1</v>
      </c>
      <c r="D44" s="177">
        <v>4</v>
      </c>
      <c r="E44" s="177">
        <v>91</v>
      </c>
      <c r="F44" s="177" t="s">
        <v>30</v>
      </c>
      <c r="G44" s="178" t="s">
        <v>60</v>
      </c>
      <c r="H44" s="178" t="s">
        <v>115</v>
      </c>
      <c r="I44" s="183">
        <v>850</v>
      </c>
      <c r="J44" s="31">
        <f>J45+J46+J47</f>
        <v>157.2</v>
      </c>
      <c r="K44" s="31">
        <f>K45+K46+K47</f>
        <v>127.4</v>
      </c>
      <c r="L44" s="31">
        <f>L45+L46+L47</f>
        <v>127.4</v>
      </c>
    </row>
    <row r="45" spans="1:12" s="152" customFormat="1" ht="16.5" customHeight="1" hidden="1">
      <c r="A45" s="116" t="s">
        <v>67</v>
      </c>
      <c r="B45" s="124">
        <v>805</v>
      </c>
      <c r="C45" s="123" t="s">
        <v>84</v>
      </c>
      <c r="D45" s="123" t="s">
        <v>63</v>
      </c>
      <c r="E45" s="118" t="s">
        <v>21</v>
      </c>
      <c r="F45" s="118" t="s">
        <v>30</v>
      </c>
      <c r="G45" s="119" t="s">
        <v>60</v>
      </c>
      <c r="H45" s="119" t="s">
        <v>115</v>
      </c>
      <c r="I45" s="124">
        <v>851</v>
      </c>
      <c r="J45" s="121">
        <f>117-10+28.7</f>
        <v>135.7</v>
      </c>
      <c r="K45" s="121">
        <v>117</v>
      </c>
      <c r="L45" s="121">
        <v>117</v>
      </c>
    </row>
    <row r="46" spans="1:12" s="152" customFormat="1" ht="18.75" customHeight="1" hidden="1">
      <c r="A46" s="116" t="s">
        <v>78</v>
      </c>
      <c r="B46" s="124">
        <v>805</v>
      </c>
      <c r="C46" s="123" t="s">
        <v>84</v>
      </c>
      <c r="D46" s="123" t="s">
        <v>63</v>
      </c>
      <c r="E46" s="119" t="s">
        <v>21</v>
      </c>
      <c r="F46" s="119" t="s">
        <v>30</v>
      </c>
      <c r="G46" s="119" t="s">
        <v>60</v>
      </c>
      <c r="H46" s="119" t="s">
        <v>115</v>
      </c>
      <c r="I46" s="124">
        <v>852</v>
      </c>
      <c r="J46" s="121">
        <f>5.4+1.1</f>
        <v>6.5</v>
      </c>
      <c r="K46" s="121">
        <v>5.4</v>
      </c>
      <c r="L46" s="121">
        <v>5.4</v>
      </c>
    </row>
    <row r="47" spans="1:12" s="152" customFormat="1" ht="15" customHeight="1" hidden="1">
      <c r="A47" s="116" t="s">
        <v>79</v>
      </c>
      <c r="B47" s="124">
        <v>805</v>
      </c>
      <c r="C47" s="123" t="s">
        <v>84</v>
      </c>
      <c r="D47" s="123" t="s">
        <v>63</v>
      </c>
      <c r="E47" s="119" t="s">
        <v>21</v>
      </c>
      <c r="F47" s="119" t="s">
        <v>30</v>
      </c>
      <c r="G47" s="119" t="s">
        <v>60</v>
      </c>
      <c r="H47" s="119" t="s">
        <v>115</v>
      </c>
      <c r="I47" s="124">
        <v>853</v>
      </c>
      <c r="J47" s="121">
        <f>5+10</f>
        <v>15</v>
      </c>
      <c r="K47" s="121">
        <v>5</v>
      </c>
      <c r="L47" s="121">
        <v>5</v>
      </c>
    </row>
    <row r="48" spans="1:12" s="287" customFormat="1" ht="56.25" customHeight="1">
      <c r="A48" s="184" t="s">
        <v>229</v>
      </c>
      <c r="B48" s="212">
        <v>805</v>
      </c>
      <c r="C48" s="211" t="s">
        <v>84</v>
      </c>
      <c r="D48" s="211" t="s">
        <v>63</v>
      </c>
      <c r="E48" s="177">
        <v>91</v>
      </c>
      <c r="F48" s="181">
        <v>0</v>
      </c>
      <c r="G48" s="178" t="s">
        <v>60</v>
      </c>
      <c r="H48" s="178" t="s">
        <v>230</v>
      </c>
      <c r="I48" s="212"/>
      <c r="J48" s="31">
        <f>J49</f>
        <v>255.7</v>
      </c>
      <c r="K48" s="31">
        <f>K49</f>
        <v>255.7</v>
      </c>
      <c r="L48" s="31">
        <f>L49</f>
        <v>255.7</v>
      </c>
    </row>
    <row r="49" spans="1:12" s="287" customFormat="1" ht="44.25" customHeight="1">
      <c r="A49" s="184" t="s">
        <v>231</v>
      </c>
      <c r="B49" s="212">
        <v>805</v>
      </c>
      <c r="C49" s="211" t="s">
        <v>84</v>
      </c>
      <c r="D49" s="211" t="s">
        <v>63</v>
      </c>
      <c r="E49" s="177">
        <v>91</v>
      </c>
      <c r="F49" s="181">
        <v>0</v>
      </c>
      <c r="G49" s="178" t="s">
        <v>60</v>
      </c>
      <c r="H49" s="178" t="s">
        <v>230</v>
      </c>
      <c r="I49" s="212">
        <v>120</v>
      </c>
      <c r="J49" s="31">
        <f>J50+J51</f>
        <v>255.7</v>
      </c>
      <c r="K49" s="31">
        <f>K50+K51</f>
        <v>255.7</v>
      </c>
      <c r="L49" s="31">
        <f>L50+L51</f>
        <v>255.7</v>
      </c>
    </row>
    <row r="50" spans="1:12" s="152" customFormat="1" ht="19.5" customHeight="1" hidden="1">
      <c r="A50" s="293" t="s">
        <v>201</v>
      </c>
      <c r="B50" s="273">
        <v>805</v>
      </c>
      <c r="C50" s="272" t="s">
        <v>84</v>
      </c>
      <c r="D50" s="272" t="s">
        <v>63</v>
      </c>
      <c r="E50" s="118">
        <v>91</v>
      </c>
      <c r="F50" s="307">
        <v>0</v>
      </c>
      <c r="G50" s="119" t="s">
        <v>60</v>
      </c>
      <c r="H50" s="119" t="s">
        <v>230</v>
      </c>
      <c r="I50" s="273">
        <v>121</v>
      </c>
      <c r="J50" s="121">
        <v>196.5</v>
      </c>
      <c r="K50" s="121">
        <v>196.5</v>
      </c>
      <c r="L50" s="121">
        <v>196.5</v>
      </c>
    </row>
    <row r="51" spans="1:12" s="152" customFormat="1" ht="56.25" customHeight="1" hidden="1">
      <c r="A51" s="293" t="s">
        <v>232</v>
      </c>
      <c r="B51" s="273">
        <v>805</v>
      </c>
      <c r="C51" s="272" t="s">
        <v>84</v>
      </c>
      <c r="D51" s="272" t="s">
        <v>63</v>
      </c>
      <c r="E51" s="118">
        <v>91</v>
      </c>
      <c r="F51" s="307">
        <v>0</v>
      </c>
      <c r="G51" s="119" t="s">
        <v>60</v>
      </c>
      <c r="H51" s="119" t="s">
        <v>230</v>
      </c>
      <c r="I51" s="273">
        <v>129</v>
      </c>
      <c r="J51" s="121">
        <v>59.2</v>
      </c>
      <c r="K51" s="121">
        <v>59.2</v>
      </c>
      <c r="L51" s="121">
        <v>59.2</v>
      </c>
    </row>
    <row r="52" spans="1:12" s="154" customFormat="1" ht="80.25" customHeight="1">
      <c r="A52" s="179" t="s">
        <v>80</v>
      </c>
      <c r="B52" s="32">
        <v>805</v>
      </c>
      <c r="C52" s="180" t="s">
        <v>84</v>
      </c>
      <c r="D52" s="180" t="s">
        <v>63</v>
      </c>
      <c r="E52" s="197">
        <v>91</v>
      </c>
      <c r="F52" s="198">
        <v>0</v>
      </c>
      <c r="G52" s="198" t="s">
        <v>60</v>
      </c>
      <c r="H52" s="198" t="s">
        <v>125</v>
      </c>
      <c r="I52" s="32"/>
      <c r="J52" s="31">
        <f>J54+J58+J56</f>
        <v>155.79999999999998</v>
      </c>
      <c r="K52" s="31">
        <f>K54+K58+K56</f>
        <v>0</v>
      </c>
      <c r="L52" s="31">
        <f>L54+L58+L56</f>
        <v>0</v>
      </c>
    </row>
    <row r="53" spans="1:12" s="154" customFormat="1" ht="37.5" customHeight="1">
      <c r="A53" s="179" t="s">
        <v>126</v>
      </c>
      <c r="B53" s="29">
        <v>805</v>
      </c>
      <c r="C53" s="177">
        <v>1</v>
      </c>
      <c r="D53" s="177">
        <v>4</v>
      </c>
      <c r="E53" s="177">
        <v>91</v>
      </c>
      <c r="F53" s="178" t="s">
        <v>30</v>
      </c>
      <c r="G53" s="178" t="s">
        <v>60</v>
      </c>
      <c r="H53" s="178" t="s">
        <v>127</v>
      </c>
      <c r="I53" s="183"/>
      <c r="J53" s="31">
        <f>J54</f>
        <v>52.4</v>
      </c>
      <c r="K53" s="31">
        <f>K54</f>
        <v>0</v>
      </c>
      <c r="L53" s="31">
        <f>L54</f>
        <v>0</v>
      </c>
    </row>
    <row r="54" spans="1:12" s="226" customFormat="1" ht="15.75">
      <c r="A54" s="179" t="s">
        <v>23</v>
      </c>
      <c r="B54" s="29">
        <v>805</v>
      </c>
      <c r="C54" s="177">
        <v>1</v>
      </c>
      <c r="D54" s="177">
        <v>4</v>
      </c>
      <c r="E54" s="177">
        <v>91</v>
      </c>
      <c r="F54" s="178" t="s">
        <v>30</v>
      </c>
      <c r="G54" s="178" t="s">
        <v>60</v>
      </c>
      <c r="H54" s="178" t="s">
        <v>127</v>
      </c>
      <c r="I54" s="183">
        <v>540</v>
      </c>
      <c r="J54" s="31">
        <v>52.4</v>
      </c>
      <c r="K54" s="31">
        <v>0</v>
      </c>
      <c r="L54" s="31">
        <v>0</v>
      </c>
    </row>
    <row r="55" spans="1:12" s="154" customFormat="1" ht="106.5" customHeight="1">
      <c r="A55" s="184" t="s">
        <v>188</v>
      </c>
      <c r="B55" s="29">
        <v>805</v>
      </c>
      <c r="C55" s="177">
        <v>1</v>
      </c>
      <c r="D55" s="177">
        <v>4</v>
      </c>
      <c r="E55" s="178" t="s">
        <v>21</v>
      </c>
      <c r="F55" s="178" t="s">
        <v>30</v>
      </c>
      <c r="G55" s="178" t="s">
        <v>60</v>
      </c>
      <c r="H55" s="178" t="s">
        <v>130</v>
      </c>
      <c r="I55" s="183"/>
      <c r="J55" s="31">
        <f>J56</f>
        <v>31.2</v>
      </c>
      <c r="K55" s="31">
        <f>K56</f>
        <v>0</v>
      </c>
      <c r="L55" s="31">
        <f>L56</f>
        <v>0</v>
      </c>
    </row>
    <row r="56" spans="1:12" s="226" customFormat="1" ht="15.75">
      <c r="A56" s="179" t="s">
        <v>23</v>
      </c>
      <c r="B56" s="29">
        <v>805</v>
      </c>
      <c r="C56" s="177">
        <v>1</v>
      </c>
      <c r="D56" s="177">
        <v>4</v>
      </c>
      <c r="E56" s="178" t="s">
        <v>21</v>
      </c>
      <c r="F56" s="178" t="s">
        <v>30</v>
      </c>
      <c r="G56" s="178" t="s">
        <v>60</v>
      </c>
      <c r="H56" s="178" t="s">
        <v>130</v>
      </c>
      <c r="I56" s="183">
        <v>540</v>
      </c>
      <c r="J56" s="31">
        <v>31.2</v>
      </c>
      <c r="K56" s="31">
        <v>0</v>
      </c>
      <c r="L56" s="31">
        <v>0</v>
      </c>
    </row>
    <row r="57" spans="1:12" s="154" customFormat="1" ht="63" customHeight="1">
      <c r="A57" s="179" t="s">
        <v>128</v>
      </c>
      <c r="B57" s="29">
        <v>805</v>
      </c>
      <c r="C57" s="177">
        <v>1</v>
      </c>
      <c r="D57" s="177">
        <v>4</v>
      </c>
      <c r="E57" s="178" t="s">
        <v>21</v>
      </c>
      <c r="F57" s="178" t="s">
        <v>30</v>
      </c>
      <c r="G57" s="178" t="s">
        <v>60</v>
      </c>
      <c r="H57" s="178" t="s">
        <v>129</v>
      </c>
      <c r="I57" s="183"/>
      <c r="J57" s="31">
        <f>J58</f>
        <v>72.2</v>
      </c>
      <c r="K57" s="31">
        <f>K58</f>
        <v>0</v>
      </c>
      <c r="L57" s="31">
        <f>L58</f>
        <v>0</v>
      </c>
    </row>
    <row r="58" spans="1:12" s="226" customFormat="1" ht="15.75">
      <c r="A58" s="179" t="s">
        <v>23</v>
      </c>
      <c r="B58" s="29">
        <v>805</v>
      </c>
      <c r="C58" s="177">
        <v>1</v>
      </c>
      <c r="D58" s="177">
        <v>4</v>
      </c>
      <c r="E58" s="178" t="s">
        <v>21</v>
      </c>
      <c r="F58" s="178" t="s">
        <v>30</v>
      </c>
      <c r="G58" s="178" t="s">
        <v>60</v>
      </c>
      <c r="H58" s="178" t="s">
        <v>129</v>
      </c>
      <c r="I58" s="183">
        <v>540</v>
      </c>
      <c r="J58" s="31">
        <v>72.2</v>
      </c>
      <c r="K58" s="31">
        <v>0</v>
      </c>
      <c r="L58" s="31">
        <v>0</v>
      </c>
    </row>
    <row r="59" spans="1:12" s="155" customFormat="1" ht="33" customHeight="1">
      <c r="A59" s="179" t="s">
        <v>81</v>
      </c>
      <c r="B59" s="32">
        <v>805</v>
      </c>
      <c r="C59" s="180" t="s">
        <v>84</v>
      </c>
      <c r="D59" s="180" t="s">
        <v>85</v>
      </c>
      <c r="E59" s="178"/>
      <c r="F59" s="178"/>
      <c r="G59" s="178"/>
      <c r="H59" s="178"/>
      <c r="I59" s="32"/>
      <c r="J59" s="31">
        <f>J60</f>
        <v>19.7</v>
      </c>
      <c r="K59" s="31">
        <f aca="true" t="shared" si="1" ref="K59:L61">K60</f>
        <v>0</v>
      </c>
      <c r="L59" s="31">
        <f t="shared" si="1"/>
        <v>0</v>
      </c>
    </row>
    <row r="60" spans="1:12" s="154" customFormat="1" ht="81" customHeight="1">
      <c r="A60" s="179" t="s">
        <v>80</v>
      </c>
      <c r="B60" s="32">
        <v>805</v>
      </c>
      <c r="C60" s="180" t="s">
        <v>84</v>
      </c>
      <c r="D60" s="180" t="s">
        <v>85</v>
      </c>
      <c r="E60" s="178" t="s">
        <v>21</v>
      </c>
      <c r="F60" s="178" t="s">
        <v>30</v>
      </c>
      <c r="G60" s="178" t="s">
        <v>60</v>
      </c>
      <c r="H60" s="178" t="s">
        <v>132</v>
      </c>
      <c r="I60" s="32"/>
      <c r="J60" s="31">
        <f>J61</f>
        <v>19.7</v>
      </c>
      <c r="K60" s="31">
        <f t="shared" si="1"/>
        <v>0</v>
      </c>
      <c r="L60" s="31">
        <f t="shared" si="1"/>
        <v>0</v>
      </c>
    </row>
    <row r="61" spans="1:12" s="154" customFormat="1" ht="30.75" customHeight="1">
      <c r="A61" s="179" t="s">
        <v>131</v>
      </c>
      <c r="B61" s="29">
        <v>805</v>
      </c>
      <c r="C61" s="177">
        <v>1</v>
      </c>
      <c r="D61" s="177">
        <v>6</v>
      </c>
      <c r="E61" s="178" t="s">
        <v>21</v>
      </c>
      <c r="F61" s="178" t="s">
        <v>30</v>
      </c>
      <c r="G61" s="178" t="s">
        <v>60</v>
      </c>
      <c r="H61" s="178" t="s">
        <v>132</v>
      </c>
      <c r="I61" s="183"/>
      <c r="J61" s="31">
        <f>J62</f>
        <v>19.7</v>
      </c>
      <c r="K61" s="31">
        <f t="shared" si="1"/>
        <v>0</v>
      </c>
      <c r="L61" s="31">
        <f t="shared" si="1"/>
        <v>0</v>
      </c>
    </row>
    <row r="62" spans="1:12" s="231" customFormat="1" ht="18.75" customHeight="1">
      <c r="A62" s="179" t="s">
        <v>23</v>
      </c>
      <c r="B62" s="29">
        <v>805</v>
      </c>
      <c r="C62" s="177">
        <v>1</v>
      </c>
      <c r="D62" s="177">
        <v>6</v>
      </c>
      <c r="E62" s="178" t="s">
        <v>21</v>
      </c>
      <c r="F62" s="178" t="s">
        <v>30</v>
      </c>
      <c r="G62" s="178" t="s">
        <v>60</v>
      </c>
      <c r="H62" s="178" t="s">
        <v>132</v>
      </c>
      <c r="I62" s="183">
        <v>540</v>
      </c>
      <c r="J62" s="31">
        <v>19.7</v>
      </c>
      <c r="K62" s="31">
        <v>0</v>
      </c>
      <c r="L62" s="31">
        <v>0</v>
      </c>
    </row>
    <row r="63" spans="1:12" s="231" customFormat="1" ht="22.5" customHeight="1">
      <c r="A63" s="184" t="s">
        <v>263</v>
      </c>
      <c r="B63" s="29">
        <v>805</v>
      </c>
      <c r="C63" s="177">
        <v>1</v>
      </c>
      <c r="D63" s="177">
        <v>7</v>
      </c>
      <c r="E63" s="178"/>
      <c r="F63" s="178"/>
      <c r="G63" s="178"/>
      <c r="H63" s="178"/>
      <c r="I63" s="183"/>
      <c r="J63" s="31">
        <f aca="true" t="shared" si="2" ref="J63:L65">J64</f>
        <v>56</v>
      </c>
      <c r="K63" s="31">
        <f t="shared" si="2"/>
        <v>0</v>
      </c>
      <c r="L63" s="31">
        <f t="shared" si="2"/>
        <v>0</v>
      </c>
    </row>
    <row r="64" spans="1:12" s="231" customFormat="1" ht="26.25" customHeight="1">
      <c r="A64" s="184" t="s">
        <v>264</v>
      </c>
      <c r="B64" s="29">
        <v>805</v>
      </c>
      <c r="C64" s="177">
        <v>1</v>
      </c>
      <c r="D64" s="177">
        <v>7</v>
      </c>
      <c r="E64" s="178" t="s">
        <v>265</v>
      </c>
      <c r="F64" s="178" t="s">
        <v>30</v>
      </c>
      <c r="G64" s="178" t="s">
        <v>60</v>
      </c>
      <c r="H64" s="178" t="s">
        <v>59</v>
      </c>
      <c r="I64" s="183"/>
      <c r="J64" s="31">
        <f t="shared" si="2"/>
        <v>56</v>
      </c>
      <c r="K64" s="31">
        <f t="shared" si="2"/>
        <v>0</v>
      </c>
      <c r="L64" s="31">
        <f t="shared" si="2"/>
        <v>0</v>
      </c>
    </row>
    <row r="65" spans="1:12" s="231" customFormat="1" ht="24.75" customHeight="1">
      <c r="A65" s="184" t="s">
        <v>266</v>
      </c>
      <c r="B65" s="29">
        <v>805</v>
      </c>
      <c r="C65" s="177">
        <v>1</v>
      </c>
      <c r="D65" s="177">
        <v>7</v>
      </c>
      <c r="E65" s="178" t="s">
        <v>265</v>
      </c>
      <c r="F65" s="178" t="s">
        <v>267</v>
      </c>
      <c r="G65" s="178" t="s">
        <v>60</v>
      </c>
      <c r="H65" s="178" t="s">
        <v>268</v>
      </c>
      <c r="I65" s="183"/>
      <c r="J65" s="31">
        <f t="shared" si="2"/>
        <v>56</v>
      </c>
      <c r="K65" s="31">
        <f t="shared" si="2"/>
        <v>0</v>
      </c>
      <c r="L65" s="31">
        <f t="shared" si="2"/>
        <v>0</v>
      </c>
    </row>
    <row r="66" spans="1:12" s="231" customFormat="1" ht="25.5" customHeight="1">
      <c r="A66" s="184" t="s">
        <v>269</v>
      </c>
      <c r="B66" s="29">
        <v>805</v>
      </c>
      <c r="C66" s="177">
        <v>1</v>
      </c>
      <c r="D66" s="177">
        <v>7</v>
      </c>
      <c r="E66" s="178" t="s">
        <v>265</v>
      </c>
      <c r="F66" s="178" t="s">
        <v>267</v>
      </c>
      <c r="G66" s="178" t="s">
        <v>60</v>
      </c>
      <c r="H66" s="178" t="s">
        <v>268</v>
      </c>
      <c r="I66" s="183">
        <v>880</v>
      </c>
      <c r="J66" s="31">
        <v>56</v>
      </c>
      <c r="K66" s="31">
        <v>0</v>
      </c>
      <c r="L66" s="31">
        <v>0</v>
      </c>
    </row>
    <row r="67" spans="1:12" s="125" customFormat="1" ht="15.75">
      <c r="A67" s="179" t="s">
        <v>4</v>
      </c>
      <c r="B67" s="32">
        <v>805</v>
      </c>
      <c r="C67" s="180" t="s">
        <v>84</v>
      </c>
      <c r="D67" s="180" t="s">
        <v>86</v>
      </c>
      <c r="E67" s="178"/>
      <c r="F67" s="178"/>
      <c r="G67" s="178"/>
      <c r="H67" s="178"/>
      <c r="I67" s="32"/>
      <c r="J67" s="31">
        <f aca="true" t="shared" si="3" ref="J67:L68">J68</f>
        <v>2</v>
      </c>
      <c r="K67" s="31">
        <f t="shared" si="3"/>
        <v>3</v>
      </c>
      <c r="L67" s="31">
        <f t="shared" si="3"/>
        <v>3.2</v>
      </c>
    </row>
    <row r="68" spans="1:12" s="125" customFormat="1" ht="15.75">
      <c r="A68" s="179" t="s">
        <v>25</v>
      </c>
      <c r="B68" s="199">
        <v>805</v>
      </c>
      <c r="C68" s="200">
        <v>1</v>
      </c>
      <c r="D68" s="200">
        <v>11</v>
      </c>
      <c r="E68" s="178" t="s">
        <v>133</v>
      </c>
      <c r="F68" s="178" t="s">
        <v>167</v>
      </c>
      <c r="G68" s="178" t="s">
        <v>60</v>
      </c>
      <c r="H68" s="178" t="s">
        <v>59</v>
      </c>
      <c r="I68" s="183"/>
      <c r="J68" s="31">
        <f t="shared" si="3"/>
        <v>2</v>
      </c>
      <c r="K68" s="31">
        <f t="shared" si="3"/>
        <v>3</v>
      </c>
      <c r="L68" s="31">
        <f t="shared" si="3"/>
        <v>3.2</v>
      </c>
    </row>
    <row r="69" spans="1:12" s="231" customFormat="1" ht="15.75">
      <c r="A69" s="179" t="s">
        <v>22</v>
      </c>
      <c r="B69" s="199">
        <v>805</v>
      </c>
      <c r="C69" s="200">
        <v>1</v>
      </c>
      <c r="D69" s="200">
        <v>11</v>
      </c>
      <c r="E69" s="178" t="s">
        <v>133</v>
      </c>
      <c r="F69" s="178" t="s">
        <v>167</v>
      </c>
      <c r="G69" s="178" t="s">
        <v>60</v>
      </c>
      <c r="H69" s="178" t="s">
        <v>59</v>
      </c>
      <c r="I69" s="183">
        <v>870</v>
      </c>
      <c r="J69" s="31">
        <v>2</v>
      </c>
      <c r="K69" s="31">
        <v>3</v>
      </c>
      <c r="L69" s="31">
        <v>3.2</v>
      </c>
    </row>
    <row r="70" spans="1:12" s="125" customFormat="1" ht="17.25" customHeight="1">
      <c r="A70" s="179" t="s">
        <v>5</v>
      </c>
      <c r="B70" s="32">
        <v>805</v>
      </c>
      <c r="C70" s="180" t="s">
        <v>84</v>
      </c>
      <c r="D70" s="180" t="s">
        <v>87</v>
      </c>
      <c r="E70" s="178"/>
      <c r="F70" s="178"/>
      <c r="G70" s="178"/>
      <c r="H70" s="178"/>
      <c r="I70" s="32"/>
      <c r="J70" s="31">
        <f>J71+J79+J82+J84+J76+J86</f>
        <v>354.99999999999994</v>
      </c>
      <c r="K70" s="31">
        <f>K71+K79+K82+K84+K76+K86</f>
        <v>115</v>
      </c>
      <c r="L70" s="31">
        <f>L71+L79+L82+L84+L76+L86</f>
        <v>121.6</v>
      </c>
    </row>
    <row r="71" spans="1:12" s="125" customFormat="1" ht="38.25" customHeight="1">
      <c r="A71" s="179" t="s">
        <v>136</v>
      </c>
      <c r="B71" s="29">
        <v>805</v>
      </c>
      <c r="C71" s="177">
        <v>1</v>
      </c>
      <c r="D71" s="177">
        <v>13</v>
      </c>
      <c r="E71" s="178" t="s">
        <v>21</v>
      </c>
      <c r="F71" s="178" t="s">
        <v>30</v>
      </c>
      <c r="G71" s="178" t="s">
        <v>60</v>
      </c>
      <c r="H71" s="178" t="s">
        <v>115</v>
      </c>
      <c r="I71" s="183"/>
      <c r="J71" s="31">
        <f>J72+J74</f>
        <v>73.3</v>
      </c>
      <c r="K71" s="31">
        <f>K72+K74</f>
        <v>113</v>
      </c>
      <c r="L71" s="31">
        <f>L72+L74</f>
        <v>119.6</v>
      </c>
    </row>
    <row r="72" spans="1:12" s="125" customFormat="1" ht="39.75" customHeight="1">
      <c r="A72" s="179" t="s">
        <v>123</v>
      </c>
      <c r="B72" s="29">
        <v>805</v>
      </c>
      <c r="C72" s="177">
        <v>1</v>
      </c>
      <c r="D72" s="177">
        <v>13</v>
      </c>
      <c r="E72" s="178" t="s">
        <v>21</v>
      </c>
      <c r="F72" s="178" t="s">
        <v>30</v>
      </c>
      <c r="G72" s="178" t="s">
        <v>60</v>
      </c>
      <c r="H72" s="178" t="s">
        <v>115</v>
      </c>
      <c r="I72" s="183">
        <v>240</v>
      </c>
      <c r="J72" s="31">
        <f>J73</f>
        <v>70</v>
      </c>
      <c r="K72" s="31">
        <f>K73</f>
        <v>110</v>
      </c>
      <c r="L72" s="31">
        <f>L73</f>
        <v>116.6</v>
      </c>
    </row>
    <row r="73" spans="1:12" s="125" customFormat="1" ht="42.75" customHeight="1" hidden="1">
      <c r="A73" s="116" t="s">
        <v>92</v>
      </c>
      <c r="B73" s="308">
        <v>805</v>
      </c>
      <c r="C73" s="118">
        <v>1</v>
      </c>
      <c r="D73" s="118">
        <v>13</v>
      </c>
      <c r="E73" s="119" t="s">
        <v>21</v>
      </c>
      <c r="F73" s="119" t="s">
        <v>30</v>
      </c>
      <c r="G73" s="119" t="s">
        <v>60</v>
      </c>
      <c r="H73" s="119" t="s">
        <v>115</v>
      </c>
      <c r="I73" s="120">
        <v>244</v>
      </c>
      <c r="J73" s="121">
        <v>70</v>
      </c>
      <c r="K73" s="121">
        <v>110</v>
      </c>
      <c r="L73" s="121">
        <v>116.6</v>
      </c>
    </row>
    <row r="74" spans="1:12" s="86" customFormat="1" ht="27" customHeight="1">
      <c r="A74" s="179" t="s">
        <v>124</v>
      </c>
      <c r="B74" s="29">
        <v>805</v>
      </c>
      <c r="C74" s="177">
        <v>1</v>
      </c>
      <c r="D74" s="177">
        <v>13</v>
      </c>
      <c r="E74" s="178" t="s">
        <v>21</v>
      </c>
      <c r="F74" s="178" t="s">
        <v>30</v>
      </c>
      <c r="G74" s="178" t="s">
        <v>60</v>
      </c>
      <c r="H74" s="178" t="s">
        <v>115</v>
      </c>
      <c r="I74" s="183">
        <v>850</v>
      </c>
      <c r="J74" s="31">
        <f>J75</f>
        <v>3.3</v>
      </c>
      <c r="K74" s="31">
        <f>K75</f>
        <v>3</v>
      </c>
      <c r="L74" s="31">
        <f>L75</f>
        <v>3</v>
      </c>
    </row>
    <row r="75" spans="1:12" s="125" customFormat="1" ht="42.75" customHeight="1" hidden="1">
      <c r="A75" s="116"/>
      <c r="B75" s="308"/>
      <c r="C75" s="118"/>
      <c r="D75" s="118"/>
      <c r="E75" s="119"/>
      <c r="F75" s="119"/>
      <c r="G75" s="119"/>
      <c r="H75" s="119"/>
      <c r="I75" s="120">
        <v>853</v>
      </c>
      <c r="J75" s="121">
        <f>3+0.3</f>
        <v>3.3</v>
      </c>
      <c r="K75" s="121">
        <v>3</v>
      </c>
      <c r="L75" s="121">
        <v>3</v>
      </c>
    </row>
    <row r="76" spans="1:12" s="125" customFormat="1" ht="42.75" customHeight="1">
      <c r="A76" s="338" t="s">
        <v>270</v>
      </c>
      <c r="B76" s="29">
        <v>805</v>
      </c>
      <c r="C76" s="177">
        <v>1</v>
      </c>
      <c r="D76" s="177">
        <v>13</v>
      </c>
      <c r="E76" s="178" t="s">
        <v>21</v>
      </c>
      <c r="F76" s="178" t="s">
        <v>30</v>
      </c>
      <c r="G76" s="178" t="s">
        <v>60</v>
      </c>
      <c r="H76" s="178" t="s">
        <v>271</v>
      </c>
      <c r="I76" s="183"/>
      <c r="J76" s="31">
        <f aca="true" t="shared" si="4" ref="J76:L77">J77</f>
        <v>3.2</v>
      </c>
      <c r="K76" s="31">
        <f t="shared" si="4"/>
        <v>0</v>
      </c>
      <c r="L76" s="31">
        <f t="shared" si="4"/>
        <v>0</v>
      </c>
    </row>
    <row r="77" spans="1:12" s="125" customFormat="1" ht="42.75" customHeight="1">
      <c r="A77" s="338" t="s">
        <v>272</v>
      </c>
      <c r="B77" s="29">
        <v>805</v>
      </c>
      <c r="C77" s="177">
        <v>1</v>
      </c>
      <c r="D77" s="177">
        <v>13</v>
      </c>
      <c r="E77" s="178" t="s">
        <v>21</v>
      </c>
      <c r="F77" s="178" t="s">
        <v>30</v>
      </c>
      <c r="G77" s="178" t="s">
        <v>60</v>
      </c>
      <c r="H77" s="178" t="s">
        <v>271</v>
      </c>
      <c r="I77" s="183">
        <v>240</v>
      </c>
      <c r="J77" s="31">
        <f t="shared" si="4"/>
        <v>3.2</v>
      </c>
      <c r="K77" s="31">
        <f t="shared" si="4"/>
        <v>0</v>
      </c>
      <c r="L77" s="31">
        <f t="shared" si="4"/>
        <v>0</v>
      </c>
    </row>
    <row r="78" spans="1:12" s="125" customFormat="1" ht="42.75" customHeight="1" hidden="1">
      <c r="A78" s="339" t="s">
        <v>92</v>
      </c>
      <c r="B78" s="308">
        <v>805</v>
      </c>
      <c r="C78" s="118">
        <v>1</v>
      </c>
      <c r="D78" s="118">
        <v>13</v>
      </c>
      <c r="E78" s="119" t="s">
        <v>21</v>
      </c>
      <c r="F78" s="119" t="s">
        <v>30</v>
      </c>
      <c r="G78" s="119" t="s">
        <v>60</v>
      </c>
      <c r="H78" s="119" t="s">
        <v>271</v>
      </c>
      <c r="I78" s="120">
        <v>244</v>
      </c>
      <c r="J78" s="121">
        <f>5-0.3-1.5</f>
        <v>3.2</v>
      </c>
      <c r="K78" s="121">
        <v>0</v>
      </c>
      <c r="L78" s="121">
        <v>0</v>
      </c>
    </row>
    <row r="79" spans="1:12" s="125" customFormat="1" ht="24.75" customHeight="1">
      <c r="A79" s="184" t="s">
        <v>203</v>
      </c>
      <c r="B79" s="185">
        <v>805</v>
      </c>
      <c r="C79" s="177">
        <v>1</v>
      </c>
      <c r="D79" s="177">
        <v>13</v>
      </c>
      <c r="E79" s="178" t="s">
        <v>21</v>
      </c>
      <c r="F79" s="178" t="s">
        <v>30</v>
      </c>
      <c r="G79" s="178" t="s">
        <v>60</v>
      </c>
      <c r="H79" s="178" t="s">
        <v>196</v>
      </c>
      <c r="I79" s="183"/>
      <c r="J79" s="31">
        <f>J81</f>
        <v>2</v>
      </c>
      <c r="K79" s="31">
        <f>K81</f>
        <v>2</v>
      </c>
      <c r="L79" s="31">
        <f>L81</f>
        <v>2</v>
      </c>
    </row>
    <row r="80" spans="1:12" s="125" customFormat="1" ht="39.75" customHeight="1">
      <c r="A80" s="184" t="s">
        <v>123</v>
      </c>
      <c r="B80" s="185">
        <v>805</v>
      </c>
      <c r="C80" s="177">
        <v>1</v>
      </c>
      <c r="D80" s="177">
        <v>13</v>
      </c>
      <c r="E80" s="178" t="s">
        <v>21</v>
      </c>
      <c r="F80" s="178" t="s">
        <v>30</v>
      </c>
      <c r="G80" s="178" t="s">
        <v>60</v>
      </c>
      <c r="H80" s="178" t="s">
        <v>196</v>
      </c>
      <c r="I80" s="183">
        <v>240</v>
      </c>
      <c r="J80" s="31">
        <f>J81</f>
        <v>2</v>
      </c>
      <c r="K80" s="31">
        <f>K81</f>
        <v>2</v>
      </c>
      <c r="L80" s="31">
        <f>L81</f>
        <v>2</v>
      </c>
    </row>
    <row r="81" spans="1:12" s="125" customFormat="1" ht="39.75" customHeight="1" hidden="1">
      <c r="A81" s="293" t="s">
        <v>92</v>
      </c>
      <c r="B81" s="117">
        <v>805</v>
      </c>
      <c r="C81" s="118">
        <v>1</v>
      </c>
      <c r="D81" s="118">
        <v>13</v>
      </c>
      <c r="E81" s="119" t="s">
        <v>21</v>
      </c>
      <c r="F81" s="119" t="s">
        <v>30</v>
      </c>
      <c r="G81" s="119" t="s">
        <v>60</v>
      </c>
      <c r="H81" s="119" t="s">
        <v>196</v>
      </c>
      <c r="I81" s="120">
        <v>244</v>
      </c>
      <c r="J81" s="121">
        <v>2</v>
      </c>
      <c r="K81" s="121">
        <v>2</v>
      </c>
      <c r="L81" s="121">
        <v>2</v>
      </c>
    </row>
    <row r="82" spans="1:12" s="125" customFormat="1" ht="67.5" customHeight="1">
      <c r="A82" s="179" t="s">
        <v>134</v>
      </c>
      <c r="B82" s="29">
        <v>805</v>
      </c>
      <c r="C82" s="177">
        <v>1</v>
      </c>
      <c r="D82" s="177">
        <v>13</v>
      </c>
      <c r="E82" s="178" t="s">
        <v>21</v>
      </c>
      <c r="F82" s="178" t="s">
        <v>30</v>
      </c>
      <c r="G82" s="178" t="s">
        <v>60</v>
      </c>
      <c r="H82" s="178" t="s">
        <v>135</v>
      </c>
      <c r="I82" s="183"/>
      <c r="J82" s="31">
        <f>J83</f>
        <v>29.2</v>
      </c>
      <c r="K82" s="31">
        <f>K83</f>
        <v>0</v>
      </c>
      <c r="L82" s="31">
        <f>L83</f>
        <v>0</v>
      </c>
    </row>
    <row r="83" spans="1:12" s="125" customFormat="1" ht="25.5" customHeight="1">
      <c r="A83" s="179" t="s">
        <v>23</v>
      </c>
      <c r="B83" s="29">
        <v>805</v>
      </c>
      <c r="C83" s="177">
        <v>1</v>
      </c>
      <c r="D83" s="177">
        <v>13</v>
      </c>
      <c r="E83" s="178" t="s">
        <v>21</v>
      </c>
      <c r="F83" s="178" t="s">
        <v>30</v>
      </c>
      <c r="G83" s="178" t="s">
        <v>60</v>
      </c>
      <c r="H83" s="178" t="s">
        <v>135</v>
      </c>
      <c r="I83" s="183">
        <v>540</v>
      </c>
      <c r="J83" s="31">
        <v>29.2</v>
      </c>
      <c r="K83" s="31">
        <v>0</v>
      </c>
      <c r="L83" s="31">
        <v>0</v>
      </c>
    </row>
    <row r="84" spans="1:12" s="125" customFormat="1" ht="54" customHeight="1">
      <c r="A84" s="184" t="s">
        <v>189</v>
      </c>
      <c r="B84" s="185">
        <v>805</v>
      </c>
      <c r="C84" s="177">
        <v>1</v>
      </c>
      <c r="D84" s="177">
        <v>13</v>
      </c>
      <c r="E84" s="178" t="s">
        <v>21</v>
      </c>
      <c r="F84" s="178" t="s">
        <v>30</v>
      </c>
      <c r="G84" s="178" t="s">
        <v>60</v>
      </c>
      <c r="H84" s="178" t="s">
        <v>190</v>
      </c>
      <c r="I84" s="183"/>
      <c r="J84" s="31">
        <f>J85</f>
        <v>246.9</v>
      </c>
      <c r="K84" s="31">
        <f>K85</f>
        <v>0</v>
      </c>
      <c r="L84" s="31">
        <f>L85</f>
        <v>0</v>
      </c>
    </row>
    <row r="85" spans="1:12" s="125" customFormat="1" ht="24" customHeight="1">
      <c r="A85" s="184" t="s">
        <v>23</v>
      </c>
      <c r="B85" s="185">
        <v>805</v>
      </c>
      <c r="C85" s="177">
        <v>1</v>
      </c>
      <c r="D85" s="177">
        <v>13</v>
      </c>
      <c r="E85" s="178" t="s">
        <v>21</v>
      </c>
      <c r="F85" s="178" t="s">
        <v>30</v>
      </c>
      <c r="G85" s="178" t="s">
        <v>60</v>
      </c>
      <c r="H85" s="178" t="s">
        <v>190</v>
      </c>
      <c r="I85" s="183">
        <v>540</v>
      </c>
      <c r="J85" s="31">
        <v>246.9</v>
      </c>
      <c r="K85" s="31">
        <v>0</v>
      </c>
      <c r="L85" s="31">
        <v>0</v>
      </c>
    </row>
    <row r="86" spans="1:12" s="125" customFormat="1" ht="54" customHeight="1">
      <c r="A86" s="184" t="s">
        <v>173</v>
      </c>
      <c r="B86" s="185">
        <v>805</v>
      </c>
      <c r="C86" s="177">
        <v>1</v>
      </c>
      <c r="D86" s="177">
        <v>13</v>
      </c>
      <c r="E86" s="178" t="s">
        <v>21</v>
      </c>
      <c r="F86" s="178" t="s">
        <v>30</v>
      </c>
      <c r="G86" s="178" t="s">
        <v>60</v>
      </c>
      <c r="H86" s="178" t="s">
        <v>175</v>
      </c>
      <c r="I86" s="183"/>
      <c r="J86" s="31">
        <f>J87</f>
        <v>0.4</v>
      </c>
      <c r="K86" s="31">
        <f>K87</f>
        <v>0</v>
      </c>
      <c r="L86" s="31">
        <f>L87</f>
        <v>0</v>
      </c>
    </row>
    <row r="87" spans="1:12" s="125" customFormat="1" ht="30.75" customHeight="1">
      <c r="A87" s="184" t="s">
        <v>23</v>
      </c>
      <c r="B87" s="185">
        <v>805</v>
      </c>
      <c r="C87" s="177">
        <v>1</v>
      </c>
      <c r="D87" s="177">
        <v>13</v>
      </c>
      <c r="E87" s="178" t="s">
        <v>21</v>
      </c>
      <c r="F87" s="178" t="s">
        <v>30</v>
      </c>
      <c r="G87" s="178" t="s">
        <v>60</v>
      </c>
      <c r="H87" s="178" t="s">
        <v>175</v>
      </c>
      <c r="I87" s="183">
        <v>540</v>
      </c>
      <c r="J87" s="31">
        <v>0.4</v>
      </c>
      <c r="K87" s="31">
        <v>0</v>
      </c>
      <c r="L87" s="31">
        <v>0</v>
      </c>
    </row>
    <row r="88" spans="1:12" s="154" customFormat="1" ht="16.5" customHeight="1">
      <c r="A88" s="172" t="s">
        <v>13</v>
      </c>
      <c r="B88" s="173">
        <v>805</v>
      </c>
      <c r="C88" s="176" t="s">
        <v>64</v>
      </c>
      <c r="D88" s="176" t="s">
        <v>60</v>
      </c>
      <c r="E88" s="178"/>
      <c r="F88" s="178"/>
      <c r="G88" s="178"/>
      <c r="H88" s="178"/>
      <c r="I88" s="32"/>
      <c r="J88" s="175">
        <f aca="true" t="shared" si="5" ref="J88:L89">J89</f>
        <v>113.39999999999999</v>
      </c>
      <c r="K88" s="175">
        <f t="shared" si="5"/>
        <v>110.60000000000001</v>
      </c>
      <c r="L88" s="175">
        <f t="shared" si="5"/>
        <v>114.5</v>
      </c>
    </row>
    <row r="89" spans="1:12" s="155" customFormat="1" ht="34.5" customHeight="1">
      <c r="A89" s="179" t="s">
        <v>137</v>
      </c>
      <c r="B89" s="29">
        <v>805</v>
      </c>
      <c r="C89" s="177">
        <v>2</v>
      </c>
      <c r="D89" s="177">
        <v>3</v>
      </c>
      <c r="E89" s="178" t="s">
        <v>21</v>
      </c>
      <c r="F89" s="178" t="s">
        <v>30</v>
      </c>
      <c r="G89" s="178" t="s">
        <v>60</v>
      </c>
      <c r="H89" s="178" t="s">
        <v>62</v>
      </c>
      <c r="I89" s="183"/>
      <c r="J89" s="31">
        <f>J90</f>
        <v>113.39999999999999</v>
      </c>
      <c r="K89" s="31">
        <f t="shared" si="5"/>
        <v>110.60000000000001</v>
      </c>
      <c r="L89" s="31">
        <f t="shared" si="5"/>
        <v>114.5</v>
      </c>
    </row>
    <row r="90" spans="1:13" s="125" customFormat="1" ht="24" customHeight="1">
      <c r="A90" s="179" t="s">
        <v>121</v>
      </c>
      <c r="B90" s="29">
        <v>805</v>
      </c>
      <c r="C90" s="177">
        <v>2</v>
      </c>
      <c r="D90" s="177">
        <v>3</v>
      </c>
      <c r="E90" s="178" t="s">
        <v>21</v>
      </c>
      <c r="F90" s="178" t="s">
        <v>30</v>
      </c>
      <c r="G90" s="178" t="s">
        <v>60</v>
      </c>
      <c r="H90" s="178" t="s">
        <v>62</v>
      </c>
      <c r="I90" s="183">
        <v>120</v>
      </c>
      <c r="J90" s="31">
        <f>J91+J92</f>
        <v>113.39999999999999</v>
      </c>
      <c r="K90" s="31">
        <f>K91+K92</f>
        <v>110.60000000000001</v>
      </c>
      <c r="L90" s="31">
        <f>L91+L92</f>
        <v>114.5</v>
      </c>
      <c r="M90" s="156"/>
    </row>
    <row r="91" spans="1:12" s="309" customFormat="1" ht="45" customHeight="1" hidden="1">
      <c r="A91" s="157" t="s">
        <v>204</v>
      </c>
      <c r="B91" s="308">
        <v>805</v>
      </c>
      <c r="C91" s="118">
        <v>2</v>
      </c>
      <c r="D91" s="118">
        <v>3</v>
      </c>
      <c r="E91" s="119" t="s">
        <v>21</v>
      </c>
      <c r="F91" s="119" t="s">
        <v>30</v>
      </c>
      <c r="G91" s="119" t="s">
        <v>60</v>
      </c>
      <c r="H91" s="119" t="s">
        <v>62</v>
      </c>
      <c r="I91" s="120">
        <v>121</v>
      </c>
      <c r="J91" s="121">
        <f>82.3+4.8</f>
        <v>87.1</v>
      </c>
      <c r="K91" s="121">
        <v>84.9</v>
      </c>
      <c r="L91" s="121">
        <v>87.9</v>
      </c>
    </row>
    <row r="92" spans="1:12" s="309" customFormat="1" ht="73.5" customHeight="1" hidden="1">
      <c r="A92" s="157" t="s">
        <v>205</v>
      </c>
      <c r="B92" s="308">
        <v>805</v>
      </c>
      <c r="C92" s="118">
        <v>2</v>
      </c>
      <c r="D92" s="118">
        <v>3</v>
      </c>
      <c r="E92" s="119" t="s">
        <v>21</v>
      </c>
      <c r="F92" s="119" t="s">
        <v>30</v>
      </c>
      <c r="G92" s="119" t="s">
        <v>60</v>
      </c>
      <c r="H92" s="119" t="s">
        <v>62</v>
      </c>
      <c r="I92" s="120">
        <v>129</v>
      </c>
      <c r="J92" s="121">
        <f>24.8+1.5</f>
        <v>26.3</v>
      </c>
      <c r="K92" s="121">
        <v>25.7</v>
      </c>
      <c r="L92" s="121">
        <v>26.6</v>
      </c>
    </row>
    <row r="93" spans="1:12" s="125" customFormat="1" ht="33.75" customHeight="1">
      <c r="A93" s="172" t="s">
        <v>6</v>
      </c>
      <c r="B93" s="173">
        <v>805</v>
      </c>
      <c r="C93" s="176" t="s">
        <v>88</v>
      </c>
      <c r="D93" s="176" t="s">
        <v>60</v>
      </c>
      <c r="E93" s="178"/>
      <c r="F93" s="178"/>
      <c r="G93" s="178"/>
      <c r="H93" s="178"/>
      <c r="I93" s="32"/>
      <c r="J93" s="175">
        <f>J94</f>
        <v>0</v>
      </c>
      <c r="K93" s="175">
        <f aca="true" t="shared" si="6" ref="K93:L96">K94</f>
        <v>83.2</v>
      </c>
      <c r="L93" s="175">
        <f t="shared" si="6"/>
        <v>88.2</v>
      </c>
    </row>
    <row r="94" spans="1:12" s="122" customFormat="1" ht="31.5" customHeight="1">
      <c r="A94" s="213" t="s">
        <v>233</v>
      </c>
      <c r="B94" s="173">
        <v>805</v>
      </c>
      <c r="C94" s="176" t="s">
        <v>88</v>
      </c>
      <c r="D94" s="176" t="s">
        <v>89</v>
      </c>
      <c r="E94" s="186"/>
      <c r="F94" s="186"/>
      <c r="G94" s="186"/>
      <c r="H94" s="186"/>
      <c r="I94" s="188"/>
      <c r="J94" s="175">
        <f>J95</f>
        <v>0</v>
      </c>
      <c r="K94" s="175">
        <f t="shared" si="6"/>
        <v>83.2</v>
      </c>
      <c r="L94" s="175">
        <f t="shared" si="6"/>
        <v>88.2</v>
      </c>
    </row>
    <row r="95" spans="1:12" s="122" customFormat="1" ht="32.25" customHeight="1">
      <c r="A95" s="172" t="s">
        <v>206</v>
      </c>
      <c r="B95" s="202">
        <v>805</v>
      </c>
      <c r="C95" s="203">
        <v>3</v>
      </c>
      <c r="D95" s="203">
        <v>10</v>
      </c>
      <c r="E95" s="186" t="s">
        <v>207</v>
      </c>
      <c r="F95" s="186" t="s">
        <v>30</v>
      </c>
      <c r="G95" s="186" t="s">
        <v>60</v>
      </c>
      <c r="H95" s="186" t="s">
        <v>59</v>
      </c>
      <c r="I95" s="204"/>
      <c r="J95" s="175">
        <f>J96</f>
        <v>0</v>
      </c>
      <c r="K95" s="175">
        <f t="shared" si="6"/>
        <v>83.2</v>
      </c>
      <c r="L95" s="175">
        <f t="shared" si="6"/>
        <v>88.2</v>
      </c>
    </row>
    <row r="96" spans="1:12" s="158" customFormat="1" ht="39.75" customHeight="1">
      <c r="A96" s="205" t="s">
        <v>234</v>
      </c>
      <c r="B96" s="206">
        <v>805</v>
      </c>
      <c r="C96" s="207">
        <v>3</v>
      </c>
      <c r="D96" s="207">
        <v>10</v>
      </c>
      <c r="E96" s="190" t="s">
        <v>207</v>
      </c>
      <c r="F96" s="190" t="s">
        <v>30</v>
      </c>
      <c r="G96" s="190" t="s">
        <v>84</v>
      </c>
      <c r="H96" s="190" t="s">
        <v>59</v>
      </c>
      <c r="I96" s="208"/>
      <c r="J96" s="191">
        <f>J97+J100</f>
        <v>0</v>
      </c>
      <c r="K96" s="191">
        <f t="shared" si="6"/>
        <v>83.2</v>
      </c>
      <c r="L96" s="191">
        <f t="shared" si="6"/>
        <v>88.2</v>
      </c>
    </row>
    <row r="97" spans="1:12" s="158" customFormat="1" ht="28.5" customHeight="1">
      <c r="A97" s="192" t="s">
        <v>235</v>
      </c>
      <c r="B97" s="206">
        <v>805</v>
      </c>
      <c r="C97" s="207">
        <v>3</v>
      </c>
      <c r="D97" s="207">
        <v>10</v>
      </c>
      <c r="E97" s="190" t="s">
        <v>207</v>
      </c>
      <c r="F97" s="190" t="s">
        <v>30</v>
      </c>
      <c r="G97" s="190" t="s">
        <v>84</v>
      </c>
      <c r="H97" s="190" t="s">
        <v>138</v>
      </c>
      <c r="I97" s="208"/>
      <c r="J97" s="191">
        <f aca="true" t="shared" si="7" ref="J97:L98">J98</f>
        <v>0</v>
      </c>
      <c r="K97" s="191">
        <f t="shared" si="7"/>
        <v>83.2</v>
      </c>
      <c r="L97" s="191">
        <f t="shared" si="7"/>
        <v>88.2</v>
      </c>
    </row>
    <row r="98" spans="1:12" s="122" customFormat="1" ht="36.75" customHeight="1">
      <c r="A98" s="179" t="s">
        <v>123</v>
      </c>
      <c r="B98" s="29">
        <v>805</v>
      </c>
      <c r="C98" s="177">
        <v>3</v>
      </c>
      <c r="D98" s="177">
        <v>10</v>
      </c>
      <c r="E98" s="178" t="s">
        <v>207</v>
      </c>
      <c r="F98" s="178" t="s">
        <v>30</v>
      </c>
      <c r="G98" s="178" t="s">
        <v>84</v>
      </c>
      <c r="H98" s="178" t="s">
        <v>138</v>
      </c>
      <c r="I98" s="183">
        <v>240</v>
      </c>
      <c r="J98" s="31">
        <f t="shared" si="7"/>
        <v>0</v>
      </c>
      <c r="K98" s="31">
        <f t="shared" si="7"/>
        <v>83.2</v>
      </c>
      <c r="L98" s="31">
        <f t="shared" si="7"/>
        <v>88.2</v>
      </c>
    </row>
    <row r="99" spans="1:12" s="122" customFormat="1" ht="32.25" customHeight="1" hidden="1">
      <c r="A99" s="116" t="s">
        <v>92</v>
      </c>
      <c r="B99" s="308">
        <v>805</v>
      </c>
      <c r="C99" s="118">
        <v>3</v>
      </c>
      <c r="D99" s="118">
        <v>10</v>
      </c>
      <c r="E99" s="119" t="s">
        <v>207</v>
      </c>
      <c r="F99" s="119" t="s">
        <v>30</v>
      </c>
      <c r="G99" s="119" t="s">
        <v>84</v>
      </c>
      <c r="H99" s="119" t="s">
        <v>138</v>
      </c>
      <c r="I99" s="120">
        <v>244</v>
      </c>
      <c r="J99" s="121">
        <v>0</v>
      </c>
      <c r="K99" s="121">
        <v>83.2</v>
      </c>
      <c r="L99" s="121">
        <v>88.2</v>
      </c>
    </row>
    <row r="100" spans="1:12" s="122" customFormat="1" ht="32.25" customHeight="1">
      <c r="A100" s="340" t="s">
        <v>273</v>
      </c>
      <c r="B100" s="185">
        <v>805</v>
      </c>
      <c r="C100" s="177">
        <v>3</v>
      </c>
      <c r="D100" s="177">
        <v>10</v>
      </c>
      <c r="E100" s="178" t="s">
        <v>207</v>
      </c>
      <c r="F100" s="211" t="s">
        <v>30</v>
      </c>
      <c r="G100" s="211" t="s">
        <v>84</v>
      </c>
      <c r="H100" s="178" t="s">
        <v>274</v>
      </c>
      <c r="I100" s="212"/>
      <c r="J100" s="31">
        <f aca="true" t="shared" si="8" ref="J100:L101">J101</f>
        <v>0</v>
      </c>
      <c r="K100" s="31">
        <f t="shared" si="8"/>
        <v>0</v>
      </c>
      <c r="L100" s="31">
        <f t="shared" si="8"/>
        <v>0</v>
      </c>
    </row>
    <row r="101" spans="1:12" s="122" customFormat="1" ht="32.25" customHeight="1">
      <c r="A101" s="341" t="s">
        <v>123</v>
      </c>
      <c r="B101" s="185">
        <v>805</v>
      </c>
      <c r="C101" s="177">
        <v>3</v>
      </c>
      <c r="D101" s="177">
        <v>10</v>
      </c>
      <c r="E101" s="178" t="s">
        <v>207</v>
      </c>
      <c r="F101" s="211" t="s">
        <v>30</v>
      </c>
      <c r="G101" s="211" t="s">
        <v>84</v>
      </c>
      <c r="H101" s="178" t="s">
        <v>274</v>
      </c>
      <c r="I101" s="212">
        <v>240</v>
      </c>
      <c r="J101" s="31">
        <f t="shared" si="8"/>
        <v>0</v>
      </c>
      <c r="K101" s="31">
        <f t="shared" si="8"/>
        <v>0</v>
      </c>
      <c r="L101" s="31">
        <f t="shared" si="8"/>
        <v>0</v>
      </c>
    </row>
    <row r="102" spans="1:12" s="122" customFormat="1" ht="32.25" customHeight="1" hidden="1">
      <c r="A102" s="293" t="s">
        <v>92</v>
      </c>
      <c r="B102" s="117">
        <v>805</v>
      </c>
      <c r="C102" s="118">
        <v>3</v>
      </c>
      <c r="D102" s="118">
        <v>10</v>
      </c>
      <c r="E102" s="119" t="s">
        <v>207</v>
      </c>
      <c r="F102" s="119" t="s">
        <v>30</v>
      </c>
      <c r="G102" s="119" t="s">
        <v>84</v>
      </c>
      <c r="H102" s="119" t="s">
        <v>274</v>
      </c>
      <c r="I102" s="120">
        <v>244</v>
      </c>
      <c r="J102" s="121">
        <f>54-54</f>
        <v>0</v>
      </c>
      <c r="K102" s="121">
        <v>0</v>
      </c>
      <c r="L102" s="121">
        <v>0</v>
      </c>
    </row>
    <row r="103" spans="1:12" s="122" customFormat="1" ht="18.75" customHeight="1" hidden="1">
      <c r="A103" s="292" t="s">
        <v>148</v>
      </c>
      <c r="B103" s="294">
        <v>805</v>
      </c>
      <c r="C103" s="265">
        <v>4</v>
      </c>
      <c r="D103" s="265">
        <v>0</v>
      </c>
      <c r="E103" s="119"/>
      <c r="F103" s="119"/>
      <c r="G103" s="119"/>
      <c r="H103" s="119"/>
      <c r="I103" s="295"/>
      <c r="J103" s="262">
        <f aca="true" t="shared" si="9" ref="J103:J108">J104</f>
        <v>0</v>
      </c>
      <c r="K103" s="262">
        <f aca="true" t="shared" si="10" ref="K103:L108">K104</f>
        <v>0</v>
      </c>
      <c r="L103" s="262">
        <f t="shared" si="10"/>
        <v>0</v>
      </c>
    </row>
    <row r="104" spans="1:12" s="122" customFormat="1" ht="18" customHeight="1" hidden="1">
      <c r="A104" s="296" t="s">
        <v>192</v>
      </c>
      <c r="B104" s="297">
        <v>805</v>
      </c>
      <c r="C104" s="265">
        <v>4</v>
      </c>
      <c r="D104" s="265">
        <v>9</v>
      </c>
      <c r="E104" s="261"/>
      <c r="F104" s="261"/>
      <c r="G104" s="261"/>
      <c r="H104" s="261"/>
      <c r="I104" s="298"/>
      <c r="J104" s="262">
        <f t="shared" si="9"/>
        <v>0</v>
      </c>
      <c r="K104" s="262">
        <f t="shared" si="10"/>
        <v>0</v>
      </c>
      <c r="L104" s="262">
        <f t="shared" si="10"/>
        <v>0</v>
      </c>
    </row>
    <row r="105" spans="1:12" s="122" customFormat="1" ht="38.25" customHeight="1" hidden="1">
      <c r="A105" s="258" t="s">
        <v>206</v>
      </c>
      <c r="B105" s="297">
        <v>805</v>
      </c>
      <c r="C105" s="265">
        <v>4</v>
      </c>
      <c r="D105" s="265">
        <v>9</v>
      </c>
      <c r="E105" s="261" t="s">
        <v>207</v>
      </c>
      <c r="F105" s="261" t="s">
        <v>30</v>
      </c>
      <c r="G105" s="261" t="s">
        <v>60</v>
      </c>
      <c r="H105" s="261" t="s">
        <v>59</v>
      </c>
      <c r="I105" s="298"/>
      <c r="J105" s="262">
        <f t="shared" si="9"/>
        <v>0</v>
      </c>
      <c r="K105" s="262">
        <f t="shared" si="10"/>
        <v>0</v>
      </c>
      <c r="L105" s="262">
        <f t="shared" si="10"/>
        <v>0</v>
      </c>
    </row>
    <row r="106" spans="1:12" s="158" customFormat="1" ht="34.5" customHeight="1" hidden="1">
      <c r="A106" s="299" t="s">
        <v>162</v>
      </c>
      <c r="B106" s="300">
        <v>805</v>
      </c>
      <c r="C106" s="301">
        <v>4</v>
      </c>
      <c r="D106" s="301">
        <v>9</v>
      </c>
      <c r="E106" s="302" t="s">
        <v>207</v>
      </c>
      <c r="F106" s="302" t="s">
        <v>30</v>
      </c>
      <c r="G106" s="302" t="s">
        <v>64</v>
      </c>
      <c r="H106" s="302" t="s">
        <v>59</v>
      </c>
      <c r="I106" s="303"/>
      <c r="J106" s="304">
        <f t="shared" si="9"/>
        <v>0</v>
      </c>
      <c r="K106" s="304">
        <f t="shared" si="10"/>
        <v>0</v>
      </c>
      <c r="L106" s="304">
        <f t="shared" si="10"/>
        <v>0</v>
      </c>
    </row>
    <row r="107" spans="1:12" s="159" customFormat="1" ht="56.25" customHeight="1" hidden="1">
      <c r="A107" s="253" t="s">
        <v>149</v>
      </c>
      <c r="B107" s="305">
        <v>805</v>
      </c>
      <c r="C107" s="257">
        <v>4</v>
      </c>
      <c r="D107" s="257">
        <v>9</v>
      </c>
      <c r="E107" s="264" t="s">
        <v>207</v>
      </c>
      <c r="F107" s="264" t="s">
        <v>30</v>
      </c>
      <c r="G107" s="264" t="s">
        <v>64</v>
      </c>
      <c r="H107" s="264" t="s">
        <v>150</v>
      </c>
      <c r="I107" s="306"/>
      <c r="J107" s="256">
        <f t="shared" si="9"/>
        <v>0</v>
      </c>
      <c r="K107" s="256">
        <f t="shared" si="10"/>
        <v>0</v>
      </c>
      <c r="L107" s="256">
        <f t="shared" si="10"/>
        <v>0</v>
      </c>
    </row>
    <row r="108" spans="1:12" s="122" customFormat="1" ht="46.5" customHeight="1" hidden="1">
      <c r="A108" s="157" t="s">
        <v>123</v>
      </c>
      <c r="B108" s="117">
        <v>805</v>
      </c>
      <c r="C108" s="118">
        <v>4</v>
      </c>
      <c r="D108" s="118">
        <v>9</v>
      </c>
      <c r="E108" s="119" t="s">
        <v>207</v>
      </c>
      <c r="F108" s="119" t="s">
        <v>30</v>
      </c>
      <c r="G108" s="119" t="s">
        <v>64</v>
      </c>
      <c r="H108" s="119" t="s">
        <v>150</v>
      </c>
      <c r="I108" s="120">
        <v>240</v>
      </c>
      <c r="J108" s="121">
        <f t="shared" si="9"/>
        <v>0</v>
      </c>
      <c r="K108" s="121">
        <f t="shared" si="10"/>
        <v>0</v>
      </c>
      <c r="L108" s="121">
        <f t="shared" si="10"/>
        <v>0</v>
      </c>
    </row>
    <row r="109" spans="1:12" s="122" customFormat="1" ht="42" customHeight="1" hidden="1">
      <c r="A109" s="116" t="s">
        <v>92</v>
      </c>
      <c r="B109" s="117">
        <v>805</v>
      </c>
      <c r="C109" s="118">
        <v>4</v>
      </c>
      <c r="D109" s="118">
        <v>9</v>
      </c>
      <c r="E109" s="119" t="s">
        <v>207</v>
      </c>
      <c r="F109" s="119" t="s">
        <v>30</v>
      </c>
      <c r="G109" s="119" t="s">
        <v>64</v>
      </c>
      <c r="H109" s="119" t="s">
        <v>150</v>
      </c>
      <c r="I109" s="120">
        <v>244</v>
      </c>
      <c r="J109" s="121">
        <v>0</v>
      </c>
      <c r="K109" s="121">
        <v>0</v>
      </c>
      <c r="L109" s="121">
        <v>0</v>
      </c>
    </row>
    <row r="110" spans="1:12" s="122" customFormat="1" ht="16.5" customHeight="1" hidden="1">
      <c r="A110" s="172" t="s">
        <v>7</v>
      </c>
      <c r="B110" s="173">
        <v>805</v>
      </c>
      <c r="C110" s="176" t="s">
        <v>90</v>
      </c>
      <c r="D110" s="176" t="s">
        <v>60</v>
      </c>
      <c r="E110" s="178"/>
      <c r="F110" s="178"/>
      <c r="G110" s="178"/>
      <c r="H110" s="178"/>
      <c r="I110" s="173"/>
      <c r="J110" s="175">
        <f>J111+J119+J132</f>
        <v>934.3</v>
      </c>
      <c r="K110" s="175">
        <f>K111+K119+K132</f>
        <v>882</v>
      </c>
      <c r="L110" s="175">
        <f>L111+L119+L132</f>
        <v>955.4</v>
      </c>
    </row>
    <row r="111" spans="1:12" s="122" customFormat="1" ht="16.5" customHeight="1" hidden="1">
      <c r="A111" s="258" t="s">
        <v>54</v>
      </c>
      <c r="B111" s="260">
        <v>805</v>
      </c>
      <c r="C111" s="259" t="s">
        <v>90</v>
      </c>
      <c r="D111" s="259" t="s">
        <v>84</v>
      </c>
      <c r="E111" s="119"/>
      <c r="F111" s="119"/>
      <c r="G111" s="119"/>
      <c r="H111" s="119"/>
      <c r="I111" s="260"/>
      <c r="J111" s="262">
        <f>J113+J118</f>
        <v>0</v>
      </c>
      <c r="K111" s="262">
        <f>K113+K118</f>
        <v>0</v>
      </c>
      <c r="L111" s="262">
        <f>L113+L118</f>
        <v>0</v>
      </c>
    </row>
    <row r="112" spans="1:12" s="122" customFormat="1" ht="35.25" customHeight="1" hidden="1">
      <c r="A112" s="258" t="s">
        <v>206</v>
      </c>
      <c r="B112" s="260">
        <v>805</v>
      </c>
      <c r="C112" s="259" t="s">
        <v>90</v>
      </c>
      <c r="D112" s="259" t="s">
        <v>84</v>
      </c>
      <c r="E112" s="261" t="s">
        <v>207</v>
      </c>
      <c r="F112" s="261" t="s">
        <v>30</v>
      </c>
      <c r="G112" s="261" t="s">
        <v>60</v>
      </c>
      <c r="H112" s="261" t="s">
        <v>59</v>
      </c>
      <c r="I112" s="260"/>
      <c r="J112" s="262">
        <f>J114</f>
        <v>0</v>
      </c>
      <c r="K112" s="262">
        <f>K114</f>
        <v>0</v>
      </c>
      <c r="L112" s="262">
        <f>L114</f>
        <v>0</v>
      </c>
    </row>
    <row r="113" spans="1:12" s="122" customFormat="1" ht="51" customHeight="1" hidden="1">
      <c r="A113" s="310" t="s">
        <v>223</v>
      </c>
      <c r="B113" s="260">
        <v>805</v>
      </c>
      <c r="C113" s="259" t="s">
        <v>90</v>
      </c>
      <c r="D113" s="259" t="s">
        <v>84</v>
      </c>
      <c r="E113" s="261" t="s">
        <v>207</v>
      </c>
      <c r="F113" s="261" t="s">
        <v>30</v>
      </c>
      <c r="G113" s="261" t="s">
        <v>88</v>
      </c>
      <c r="H113" s="261" t="s">
        <v>59</v>
      </c>
      <c r="I113" s="260"/>
      <c r="J113" s="262">
        <f aca="true" t="shared" si="11" ref="J113:L115">J114</f>
        <v>0</v>
      </c>
      <c r="K113" s="262">
        <f t="shared" si="11"/>
        <v>0</v>
      </c>
      <c r="L113" s="262">
        <f t="shared" si="11"/>
        <v>0</v>
      </c>
    </row>
    <row r="114" spans="1:12" s="122" customFormat="1" ht="86.25" customHeight="1" hidden="1">
      <c r="A114" s="116" t="s">
        <v>139</v>
      </c>
      <c r="B114" s="308">
        <v>805</v>
      </c>
      <c r="C114" s="118">
        <v>5</v>
      </c>
      <c r="D114" s="118">
        <v>1</v>
      </c>
      <c r="E114" s="119" t="s">
        <v>207</v>
      </c>
      <c r="F114" s="119" t="s">
        <v>30</v>
      </c>
      <c r="G114" s="119" t="s">
        <v>88</v>
      </c>
      <c r="H114" s="119" t="s">
        <v>140</v>
      </c>
      <c r="I114" s="298"/>
      <c r="J114" s="121">
        <f t="shared" si="11"/>
        <v>0</v>
      </c>
      <c r="K114" s="121">
        <f t="shared" si="11"/>
        <v>0</v>
      </c>
      <c r="L114" s="121">
        <f t="shared" si="11"/>
        <v>0</v>
      </c>
    </row>
    <row r="115" spans="1:12" s="122" customFormat="1" ht="39.75" customHeight="1" hidden="1">
      <c r="A115" s="116" t="s">
        <v>123</v>
      </c>
      <c r="B115" s="308">
        <v>805</v>
      </c>
      <c r="C115" s="118">
        <v>5</v>
      </c>
      <c r="D115" s="118">
        <v>1</v>
      </c>
      <c r="E115" s="119" t="s">
        <v>207</v>
      </c>
      <c r="F115" s="119" t="s">
        <v>30</v>
      </c>
      <c r="G115" s="119" t="s">
        <v>88</v>
      </c>
      <c r="H115" s="119" t="s">
        <v>140</v>
      </c>
      <c r="I115" s="120">
        <v>240</v>
      </c>
      <c r="J115" s="121">
        <f>J116</f>
        <v>0</v>
      </c>
      <c r="K115" s="121">
        <f t="shared" si="11"/>
        <v>0</v>
      </c>
      <c r="L115" s="121">
        <f t="shared" si="11"/>
        <v>0</v>
      </c>
    </row>
    <row r="116" spans="1:12" s="122" customFormat="1" ht="36" customHeight="1" hidden="1">
      <c r="A116" s="116" t="s">
        <v>92</v>
      </c>
      <c r="B116" s="308">
        <v>805</v>
      </c>
      <c r="C116" s="118">
        <v>5</v>
      </c>
      <c r="D116" s="118">
        <v>1</v>
      </c>
      <c r="E116" s="119" t="s">
        <v>207</v>
      </c>
      <c r="F116" s="119" t="s">
        <v>30</v>
      </c>
      <c r="G116" s="119" t="s">
        <v>88</v>
      </c>
      <c r="H116" s="119" t="s">
        <v>140</v>
      </c>
      <c r="I116" s="120">
        <v>244</v>
      </c>
      <c r="J116" s="121">
        <v>0</v>
      </c>
      <c r="K116" s="121">
        <v>0</v>
      </c>
      <c r="L116" s="121">
        <v>0</v>
      </c>
    </row>
    <row r="117" spans="1:12" s="122" customFormat="1" ht="99" customHeight="1" hidden="1">
      <c r="A117" s="116" t="s">
        <v>208</v>
      </c>
      <c r="B117" s="308">
        <v>805</v>
      </c>
      <c r="C117" s="118">
        <v>5</v>
      </c>
      <c r="D117" s="118">
        <v>1</v>
      </c>
      <c r="E117" s="119" t="s">
        <v>21</v>
      </c>
      <c r="F117" s="119" t="s">
        <v>30</v>
      </c>
      <c r="G117" s="119" t="s">
        <v>60</v>
      </c>
      <c r="H117" s="119" t="s">
        <v>209</v>
      </c>
      <c r="I117" s="120"/>
      <c r="J117" s="121">
        <f>J118</f>
        <v>0</v>
      </c>
      <c r="K117" s="121">
        <f>K118</f>
        <v>0</v>
      </c>
      <c r="L117" s="121">
        <f>L118</f>
        <v>0</v>
      </c>
    </row>
    <row r="118" spans="1:12" s="122" customFormat="1" ht="24.75" customHeight="1" hidden="1">
      <c r="A118" s="116" t="s">
        <v>23</v>
      </c>
      <c r="B118" s="308">
        <v>805</v>
      </c>
      <c r="C118" s="118">
        <v>5</v>
      </c>
      <c r="D118" s="118">
        <v>1</v>
      </c>
      <c r="E118" s="119" t="s">
        <v>21</v>
      </c>
      <c r="F118" s="119" t="s">
        <v>30</v>
      </c>
      <c r="G118" s="119" t="s">
        <v>60</v>
      </c>
      <c r="H118" s="119" t="s">
        <v>209</v>
      </c>
      <c r="I118" s="120">
        <v>540</v>
      </c>
      <c r="J118" s="121">
        <v>0</v>
      </c>
      <c r="K118" s="121">
        <v>0</v>
      </c>
      <c r="L118" s="121">
        <v>0</v>
      </c>
    </row>
    <row r="119" spans="1:12" s="125" customFormat="1" ht="15.75" customHeight="1">
      <c r="A119" s="172" t="s">
        <v>8</v>
      </c>
      <c r="B119" s="173">
        <v>805</v>
      </c>
      <c r="C119" s="176" t="s">
        <v>90</v>
      </c>
      <c r="D119" s="176" t="s">
        <v>88</v>
      </c>
      <c r="E119" s="178"/>
      <c r="F119" s="178"/>
      <c r="G119" s="178"/>
      <c r="H119" s="178"/>
      <c r="I119" s="32"/>
      <c r="J119" s="175">
        <f aca="true" t="shared" si="12" ref="J119:L120">J120</f>
        <v>714</v>
      </c>
      <c r="K119" s="175">
        <f t="shared" si="12"/>
        <v>882</v>
      </c>
      <c r="L119" s="175">
        <f t="shared" si="12"/>
        <v>955.4</v>
      </c>
    </row>
    <row r="120" spans="1:12" s="125" customFormat="1" ht="37.5" customHeight="1">
      <c r="A120" s="172" t="s">
        <v>206</v>
      </c>
      <c r="B120" s="202">
        <v>805</v>
      </c>
      <c r="C120" s="176" t="s">
        <v>90</v>
      </c>
      <c r="D120" s="176" t="s">
        <v>88</v>
      </c>
      <c r="E120" s="186" t="s">
        <v>207</v>
      </c>
      <c r="F120" s="186" t="s">
        <v>30</v>
      </c>
      <c r="G120" s="186" t="s">
        <v>60</v>
      </c>
      <c r="H120" s="186" t="s">
        <v>59</v>
      </c>
      <c r="I120" s="173"/>
      <c r="J120" s="175">
        <f t="shared" si="12"/>
        <v>714</v>
      </c>
      <c r="K120" s="175">
        <f t="shared" si="12"/>
        <v>882</v>
      </c>
      <c r="L120" s="175">
        <f t="shared" si="12"/>
        <v>955.4</v>
      </c>
    </row>
    <row r="121" spans="1:12" s="125" customFormat="1" ht="54.75" customHeight="1">
      <c r="A121" s="214" t="s">
        <v>236</v>
      </c>
      <c r="B121" s="206">
        <v>805</v>
      </c>
      <c r="C121" s="189" t="s">
        <v>90</v>
      </c>
      <c r="D121" s="189" t="s">
        <v>88</v>
      </c>
      <c r="E121" s="189" t="s">
        <v>207</v>
      </c>
      <c r="F121" s="189" t="s">
        <v>30</v>
      </c>
      <c r="G121" s="189" t="s">
        <v>63</v>
      </c>
      <c r="H121" s="189" t="s">
        <v>59</v>
      </c>
      <c r="I121" s="188"/>
      <c r="J121" s="191">
        <f>J123+J126+J129</f>
        <v>714</v>
      </c>
      <c r="K121" s="191">
        <f>K123+K126+K129</f>
        <v>882</v>
      </c>
      <c r="L121" s="191">
        <f>L123+L126+L129</f>
        <v>955.4</v>
      </c>
    </row>
    <row r="122" spans="1:12" s="125" customFormat="1" ht="33.75" customHeight="1">
      <c r="A122" s="215" t="s">
        <v>237</v>
      </c>
      <c r="B122" s="209">
        <v>805</v>
      </c>
      <c r="C122" s="194" t="s">
        <v>90</v>
      </c>
      <c r="D122" s="194" t="s">
        <v>88</v>
      </c>
      <c r="E122" s="194" t="s">
        <v>207</v>
      </c>
      <c r="F122" s="194" t="s">
        <v>30</v>
      </c>
      <c r="G122" s="194" t="s">
        <v>63</v>
      </c>
      <c r="H122" s="194" t="s">
        <v>144</v>
      </c>
      <c r="I122" s="193"/>
      <c r="J122" s="196">
        <f aca="true" t="shared" si="13" ref="J122:L123">J123</f>
        <v>15</v>
      </c>
      <c r="K122" s="196">
        <f t="shared" si="13"/>
        <v>30</v>
      </c>
      <c r="L122" s="196">
        <f t="shared" si="13"/>
        <v>31.8</v>
      </c>
    </row>
    <row r="123" spans="1:12" s="125" customFormat="1" ht="42.75" customHeight="1">
      <c r="A123" s="201" t="s">
        <v>123</v>
      </c>
      <c r="B123" s="29">
        <v>805</v>
      </c>
      <c r="C123" s="180" t="s">
        <v>90</v>
      </c>
      <c r="D123" s="180" t="s">
        <v>88</v>
      </c>
      <c r="E123" s="180" t="s">
        <v>207</v>
      </c>
      <c r="F123" s="180" t="s">
        <v>30</v>
      </c>
      <c r="G123" s="180" t="s">
        <v>63</v>
      </c>
      <c r="H123" s="180" t="s">
        <v>144</v>
      </c>
      <c r="I123" s="32">
        <v>240</v>
      </c>
      <c r="J123" s="31">
        <f t="shared" si="13"/>
        <v>15</v>
      </c>
      <c r="K123" s="31">
        <f t="shared" si="13"/>
        <v>30</v>
      </c>
      <c r="L123" s="31">
        <f t="shared" si="13"/>
        <v>31.8</v>
      </c>
    </row>
    <row r="124" spans="1:12" s="125" customFormat="1" ht="42" customHeight="1" hidden="1">
      <c r="A124" s="311" t="s">
        <v>77</v>
      </c>
      <c r="B124" s="308">
        <v>805</v>
      </c>
      <c r="C124" s="123" t="s">
        <v>90</v>
      </c>
      <c r="D124" s="123" t="s">
        <v>88</v>
      </c>
      <c r="E124" s="123" t="s">
        <v>207</v>
      </c>
      <c r="F124" s="123" t="s">
        <v>30</v>
      </c>
      <c r="G124" s="123" t="s">
        <v>63</v>
      </c>
      <c r="H124" s="123" t="s">
        <v>144</v>
      </c>
      <c r="I124" s="124">
        <v>244</v>
      </c>
      <c r="J124" s="121">
        <v>15</v>
      </c>
      <c r="K124" s="121">
        <v>30</v>
      </c>
      <c r="L124" s="121">
        <v>31.8</v>
      </c>
    </row>
    <row r="125" spans="1:12" s="125" customFormat="1" ht="33" customHeight="1">
      <c r="A125" s="215" t="s">
        <v>161</v>
      </c>
      <c r="B125" s="209">
        <v>805</v>
      </c>
      <c r="C125" s="194" t="s">
        <v>90</v>
      </c>
      <c r="D125" s="194" t="s">
        <v>88</v>
      </c>
      <c r="E125" s="194" t="s">
        <v>207</v>
      </c>
      <c r="F125" s="194" t="s">
        <v>30</v>
      </c>
      <c r="G125" s="194" t="s">
        <v>63</v>
      </c>
      <c r="H125" s="194" t="s">
        <v>145</v>
      </c>
      <c r="I125" s="193"/>
      <c r="J125" s="196">
        <f aca="true" t="shared" si="14" ref="J125:L126">J126</f>
        <v>22</v>
      </c>
      <c r="K125" s="196">
        <f t="shared" si="14"/>
        <v>175</v>
      </c>
      <c r="L125" s="196">
        <f t="shared" si="14"/>
        <v>246.6</v>
      </c>
    </row>
    <row r="126" spans="1:12" s="125" customFormat="1" ht="39.75" customHeight="1">
      <c r="A126" s="201" t="s">
        <v>123</v>
      </c>
      <c r="B126" s="29">
        <v>805</v>
      </c>
      <c r="C126" s="180" t="s">
        <v>90</v>
      </c>
      <c r="D126" s="180" t="s">
        <v>88</v>
      </c>
      <c r="E126" s="180" t="s">
        <v>207</v>
      </c>
      <c r="F126" s="180" t="s">
        <v>30</v>
      </c>
      <c r="G126" s="180" t="s">
        <v>63</v>
      </c>
      <c r="H126" s="180" t="s">
        <v>145</v>
      </c>
      <c r="I126" s="32">
        <v>240</v>
      </c>
      <c r="J126" s="31">
        <f t="shared" si="14"/>
        <v>22</v>
      </c>
      <c r="K126" s="31">
        <f t="shared" si="14"/>
        <v>175</v>
      </c>
      <c r="L126" s="31">
        <f t="shared" si="14"/>
        <v>246.6</v>
      </c>
    </row>
    <row r="127" spans="1:12" s="125" customFormat="1" ht="35.25" customHeight="1" hidden="1">
      <c r="A127" s="311" t="s">
        <v>77</v>
      </c>
      <c r="B127" s="308">
        <v>805</v>
      </c>
      <c r="C127" s="123" t="s">
        <v>90</v>
      </c>
      <c r="D127" s="123" t="s">
        <v>88</v>
      </c>
      <c r="E127" s="123" t="s">
        <v>207</v>
      </c>
      <c r="F127" s="123" t="s">
        <v>30</v>
      </c>
      <c r="G127" s="123" t="s">
        <v>63</v>
      </c>
      <c r="H127" s="123" t="s">
        <v>145</v>
      </c>
      <c r="I127" s="124">
        <v>244</v>
      </c>
      <c r="J127" s="121">
        <f>30+15+20.8-43.8</f>
        <v>22</v>
      </c>
      <c r="K127" s="121">
        <f>160+15</f>
        <v>175</v>
      </c>
      <c r="L127" s="121">
        <f>231.6+15</f>
        <v>246.6</v>
      </c>
    </row>
    <row r="128" spans="1:12" s="125" customFormat="1" ht="30" customHeight="1">
      <c r="A128" s="219" t="s">
        <v>191</v>
      </c>
      <c r="B128" s="209">
        <v>805</v>
      </c>
      <c r="C128" s="194" t="s">
        <v>90</v>
      </c>
      <c r="D128" s="194" t="s">
        <v>88</v>
      </c>
      <c r="E128" s="194" t="s">
        <v>207</v>
      </c>
      <c r="F128" s="194" t="s">
        <v>30</v>
      </c>
      <c r="G128" s="194" t="s">
        <v>63</v>
      </c>
      <c r="H128" s="194" t="s">
        <v>160</v>
      </c>
      <c r="I128" s="193"/>
      <c r="J128" s="196">
        <f>J129</f>
        <v>677</v>
      </c>
      <c r="K128" s="196">
        <f>K129</f>
        <v>677</v>
      </c>
      <c r="L128" s="196">
        <f>L129</f>
        <v>677</v>
      </c>
    </row>
    <row r="129" spans="1:12" s="125" customFormat="1" ht="35.25" customHeight="1">
      <c r="A129" s="201" t="s">
        <v>123</v>
      </c>
      <c r="B129" s="29">
        <v>805</v>
      </c>
      <c r="C129" s="180" t="s">
        <v>90</v>
      </c>
      <c r="D129" s="180" t="s">
        <v>88</v>
      </c>
      <c r="E129" s="180" t="s">
        <v>207</v>
      </c>
      <c r="F129" s="180" t="s">
        <v>30</v>
      </c>
      <c r="G129" s="180" t="s">
        <v>63</v>
      </c>
      <c r="H129" s="180" t="s">
        <v>160</v>
      </c>
      <c r="I129" s="32">
        <v>240</v>
      </c>
      <c r="J129" s="31">
        <f>J131+J130</f>
        <v>677</v>
      </c>
      <c r="K129" s="31">
        <f>K131+K130</f>
        <v>677</v>
      </c>
      <c r="L129" s="31">
        <f>L131+L130</f>
        <v>677</v>
      </c>
    </row>
    <row r="130" spans="1:12" s="125" customFormat="1" ht="35.25" customHeight="1" hidden="1">
      <c r="A130" s="157"/>
      <c r="B130" s="308"/>
      <c r="C130" s="123"/>
      <c r="D130" s="123"/>
      <c r="E130" s="123"/>
      <c r="F130" s="123"/>
      <c r="G130" s="123"/>
      <c r="H130" s="123"/>
      <c r="I130" s="124">
        <v>247</v>
      </c>
      <c r="J130" s="121">
        <v>494.9</v>
      </c>
      <c r="K130" s="121">
        <v>494.9</v>
      </c>
      <c r="L130" s="121">
        <v>494.9</v>
      </c>
    </row>
    <row r="131" spans="1:12" s="125" customFormat="1" ht="36.75" customHeight="1" hidden="1">
      <c r="A131" s="311" t="s">
        <v>77</v>
      </c>
      <c r="B131" s="308">
        <v>805</v>
      </c>
      <c r="C131" s="123" t="s">
        <v>90</v>
      </c>
      <c r="D131" s="123" t="s">
        <v>88</v>
      </c>
      <c r="E131" s="123" t="s">
        <v>207</v>
      </c>
      <c r="F131" s="123" t="s">
        <v>30</v>
      </c>
      <c r="G131" s="123" t="s">
        <v>63</v>
      </c>
      <c r="H131" s="123" t="s">
        <v>160</v>
      </c>
      <c r="I131" s="124">
        <v>244</v>
      </c>
      <c r="J131" s="121">
        <v>182.1</v>
      </c>
      <c r="K131" s="121">
        <v>182.1</v>
      </c>
      <c r="L131" s="121">
        <v>182.1</v>
      </c>
    </row>
    <row r="132" spans="1:12" s="125" customFormat="1" ht="22.5" customHeight="1">
      <c r="A132" s="172" t="s">
        <v>153</v>
      </c>
      <c r="B132" s="173">
        <v>805</v>
      </c>
      <c r="C132" s="176" t="s">
        <v>90</v>
      </c>
      <c r="D132" s="176" t="s">
        <v>90</v>
      </c>
      <c r="E132" s="186"/>
      <c r="F132" s="186"/>
      <c r="G132" s="186"/>
      <c r="H132" s="186"/>
      <c r="I132" s="173"/>
      <c r="J132" s="175">
        <f aca="true" t="shared" si="15" ref="J132:L134">J133</f>
        <v>220.3</v>
      </c>
      <c r="K132" s="175">
        <f t="shared" si="15"/>
        <v>0</v>
      </c>
      <c r="L132" s="175">
        <f t="shared" si="15"/>
        <v>0</v>
      </c>
    </row>
    <row r="133" spans="1:12" s="125" customFormat="1" ht="36" customHeight="1">
      <c r="A133" s="172" t="s">
        <v>206</v>
      </c>
      <c r="B133" s="173">
        <v>805</v>
      </c>
      <c r="C133" s="176" t="s">
        <v>90</v>
      </c>
      <c r="D133" s="176" t="s">
        <v>90</v>
      </c>
      <c r="E133" s="186" t="s">
        <v>207</v>
      </c>
      <c r="F133" s="186" t="s">
        <v>30</v>
      </c>
      <c r="G133" s="186" t="s">
        <v>60</v>
      </c>
      <c r="H133" s="186" t="s">
        <v>59</v>
      </c>
      <c r="I133" s="173"/>
      <c r="J133" s="175">
        <f t="shared" si="15"/>
        <v>220.3</v>
      </c>
      <c r="K133" s="175">
        <f t="shared" si="15"/>
        <v>0</v>
      </c>
      <c r="L133" s="175">
        <f t="shared" si="15"/>
        <v>0</v>
      </c>
    </row>
    <row r="134" spans="1:12" s="161" customFormat="1" ht="30.75" customHeight="1">
      <c r="A134" s="217" t="s">
        <v>238</v>
      </c>
      <c r="B134" s="188">
        <v>805</v>
      </c>
      <c r="C134" s="189" t="s">
        <v>90</v>
      </c>
      <c r="D134" s="189" t="s">
        <v>90</v>
      </c>
      <c r="E134" s="190" t="s">
        <v>207</v>
      </c>
      <c r="F134" s="190" t="s">
        <v>30</v>
      </c>
      <c r="G134" s="190" t="s">
        <v>90</v>
      </c>
      <c r="H134" s="190" t="s">
        <v>59</v>
      </c>
      <c r="I134" s="188"/>
      <c r="J134" s="191">
        <f t="shared" si="15"/>
        <v>220.3</v>
      </c>
      <c r="K134" s="191">
        <f t="shared" si="15"/>
        <v>0</v>
      </c>
      <c r="L134" s="191">
        <f t="shared" si="15"/>
        <v>0</v>
      </c>
    </row>
    <row r="135" spans="1:12" s="161" customFormat="1" ht="70.5" customHeight="1">
      <c r="A135" s="313" t="s">
        <v>141</v>
      </c>
      <c r="B135" s="209">
        <v>805</v>
      </c>
      <c r="C135" s="210">
        <v>5</v>
      </c>
      <c r="D135" s="210">
        <v>5</v>
      </c>
      <c r="E135" s="195" t="s">
        <v>207</v>
      </c>
      <c r="F135" s="195" t="s">
        <v>30</v>
      </c>
      <c r="G135" s="195" t="s">
        <v>90</v>
      </c>
      <c r="H135" s="195" t="s">
        <v>142</v>
      </c>
      <c r="I135" s="193" t="s">
        <v>71</v>
      </c>
      <c r="J135" s="196">
        <f>J136+J139</f>
        <v>220.3</v>
      </c>
      <c r="K135" s="196">
        <f>K139</f>
        <v>0</v>
      </c>
      <c r="L135" s="196">
        <f>L139</f>
        <v>0</v>
      </c>
    </row>
    <row r="136" spans="1:12" s="125" customFormat="1" ht="15.75" customHeight="1">
      <c r="A136" s="179" t="s">
        <v>121</v>
      </c>
      <c r="B136" s="29">
        <v>805</v>
      </c>
      <c r="C136" s="177">
        <v>5</v>
      </c>
      <c r="D136" s="177">
        <v>5</v>
      </c>
      <c r="E136" s="178" t="s">
        <v>207</v>
      </c>
      <c r="F136" s="178" t="s">
        <v>30</v>
      </c>
      <c r="G136" s="178" t="s">
        <v>90</v>
      </c>
      <c r="H136" s="178" t="s">
        <v>142</v>
      </c>
      <c r="I136" s="32">
        <v>120</v>
      </c>
      <c r="J136" s="31">
        <f>J137+J138</f>
        <v>159.1</v>
      </c>
      <c r="K136" s="31">
        <f>K137+K138</f>
        <v>0</v>
      </c>
      <c r="L136" s="31">
        <f>L137+L138</f>
        <v>0</v>
      </c>
    </row>
    <row r="137" spans="1:12" s="125" customFormat="1" ht="18" customHeight="1" hidden="1">
      <c r="A137" s="116" t="s">
        <v>201</v>
      </c>
      <c r="B137" s="308">
        <v>805</v>
      </c>
      <c r="C137" s="118">
        <v>5</v>
      </c>
      <c r="D137" s="118">
        <v>5</v>
      </c>
      <c r="E137" s="119" t="s">
        <v>207</v>
      </c>
      <c r="F137" s="119" t="s">
        <v>30</v>
      </c>
      <c r="G137" s="119" t="s">
        <v>90</v>
      </c>
      <c r="H137" s="119" t="s">
        <v>142</v>
      </c>
      <c r="I137" s="124">
        <v>121</v>
      </c>
      <c r="J137" s="121">
        <v>123.6</v>
      </c>
      <c r="K137" s="121">
        <v>0</v>
      </c>
      <c r="L137" s="121">
        <v>0</v>
      </c>
    </row>
    <row r="138" spans="1:12" s="125" customFormat="1" ht="48.75" customHeight="1" hidden="1">
      <c r="A138" s="116" t="s">
        <v>202</v>
      </c>
      <c r="B138" s="308">
        <v>805</v>
      </c>
      <c r="C138" s="118">
        <v>5</v>
      </c>
      <c r="D138" s="118">
        <v>5</v>
      </c>
      <c r="E138" s="119" t="s">
        <v>207</v>
      </c>
      <c r="F138" s="119" t="s">
        <v>30</v>
      </c>
      <c r="G138" s="119" t="s">
        <v>90</v>
      </c>
      <c r="H138" s="119" t="s">
        <v>142</v>
      </c>
      <c r="I138" s="124">
        <v>129</v>
      </c>
      <c r="J138" s="121">
        <v>35.5</v>
      </c>
      <c r="K138" s="121">
        <v>0</v>
      </c>
      <c r="L138" s="121">
        <v>0</v>
      </c>
    </row>
    <row r="139" spans="1:12" s="125" customFormat="1" ht="42.75" customHeight="1">
      <c r="A139" s="179" t="s">
        <v>123</v>
      </c>
      <c r="B139" s="29">
        <v>805</v>
      </c>
      <c r="C139" s="177">
        <v>5</v>
      </c>
      <c r="D139" s="177">
        <v>5</v>
      </c>
      <c r="E139" s="178" t="s">
        <v>207</v>
      </c>
      <c r="F139" s="178" t="s">
        <v>30</v>
      </c>
      <c r="G139" s="178" t="s">
        <v>90</v>
      </c>
      <c r="H139" s="178" t="s">
        <v>142</v>
      </c>
      <c r="I139" s="183">
        <v>240</v>
      </c>
      <c r="J139" s="31">
        <f>J140+J141</f>
        <v>61.2</v>
      </c>
      <c r="K139" s="31">
        <f>K140</f>
        <v>0</v>
      </c>
      <c r="L139" s="31">
        <f>L140</f>
        <v>0</v>
      </c>
    </row>
    <row r="140" spans="1:12" s="125" customFormat="1" ht="43.5" customHeight="1" hidden="1">
      <c r="A140" s="116" t="s">
        <v>77</v>
      </c>
      <c r="B140" s="308">
        <v>805</v>
      </c>
      <c r="C140" s="118">
        <v>5</v>
      </c>
      <c r="D140" s="118">
        <v>5</v>
      </c>
      <c r="E140" s="119" t="s">
        <v>207</v>
      </c>
      <c r="F140" s="119" t="s">
        <v>30</v>
      </c>
      <c r="G140" s="119" t="s">
        <v>90</v>
      </c>
      <c r="H140" s="119" t="s">
        <v>142</v>
      </c>
      <c r="I140" s="124">
        <v>244</v>
      </c>
      <c r="J140" s="121">
        <f>18.9+20.3</f>
        <v>39.2</v>
      </c>
      <c r="K140" s="121">
        <v>0</v>
      </c>
      <c r="L140" s="121">
        <v>0</v>
      </c>
    </row>
    <row r="141" spans="1:12" s="125" customFormat="1" ht="43.5" customHeight="1" hidden="1">
      <c r="A141" s="116"/>
      <c r="B141" s="308"/>
      <c r="C141" s="118"/>
      <c r="D141" s="118"/>
      <c r="E141" s="119"/>
      <c r="F141" s="119"/>
      <c r="G141" s="119"/>
      <c r="H141" s="119"/>
      <c r="I141" s="124">
        <v>247</v>
      </c>
      <c r="J141" s="121">
        <v>22</v>
      </c>
      <c r="K141" s="121">
        <v>0</v>
      </c>
      <c r="L141" s="121">
        <v>0</v>
      </c>
    </row>
    <row r="142" spans="1:12" s="125" customFormat="1" ht="15.75">
      <c r="A142" s="172" t="s">
        <v>40</v>
      </c>
      <c r="B142" s="173">
        <v>805</v>
      </c>
      <c r="C142" s="176" t="s">
        <v>91</v>
      </c>
      <c r="D142" s="176" t="s">
        <v>60</v>
      </c>
      <c r="E142" s="178"/>
      <c r="F142" s="178"/>
      <c r="G142" s="178"/>
      <c r="H142" s="178"/>
      <c r="I142" s="173"/>
      <c r="J142" s="175">
        <f>J143</f>
        <v>1.2</v>
      </c>
      <c r="K142" s="175">
        <f>K143</f>
        <v>0</v>
      </c>
      <c r="L142" s="175">
        <f>L143</f>
        <v>0</v>
      </c>
    </row>
    <row r="143" spans="1:12" s="129" customFormat="1" ht="15.75">
      <c r="A143" s="172" t="s">
        <v>39</v>
      </c>
      <c r="B143" s="173">
        <v>805</v>
      </c>
      <c r="C143" s="176" t="s">
        <v>91</v>
      </c>
      <c r="D143" s="176" t="s">
        <v>91</v>
      </c>
      <c r="E143" s="186"/>
      <c r="F143" s="186"/>
      <c r="G143" s="186"/>
      <c r="H143" s="186"/>
      <c r="I143" s="173"/>
      <c r="J143" s="175">
        <f>J146</f>
        <v>1.2</v>
      </c>
      <c r="K143" s="175">
        <f>K146</f>
        <v>0</v>
      </c>
      <c r="L143" s="175">
        <f>L146</f>
        <v>0</v>
      </c>
    </row>
    <row r="144" spans="1:12" s="129" customFormat="1" ht="39" customHeight="1">
      <c r="A144" s="172" t="s">
        <v>206</v>
      </c>
      <c r="B144" s="173">
        <v>805</v>
      </c>
      <c r="C144" s="176" t="s">
        <v>91</v>
      </c>
      <c r="D144" s="176" t="s">
        <v>91</v>
      </c>
      <c r="E144" s="186" t="s">
        <v>207</v>
      </c>
      <c r="F144" s="186" t="s">
        <v>30</v>
      </c>
      <c r="G144" s="186" t="s">
        <v>60</v>
      </c>
      <c r="H144" s="186" t="s">
        <v>59</v>
      </c>
      <c r="I144" s="173"/>
      <c r="J144" s="175">
        <f>J145</f>
        <v>1.2</v>
      </c>
      <c r="K144" s="175">
        <f aca="true" t="shared" si="16" ref="K144:L146">K145</f>
        <v>0</v>
      </c>
      <c r="L144" s="175">
        <f t="shared" si="16"/>
        <v>0</v>
      </c>
    </row>
    <row r="145" spans="1:12" s="160" customFormat="1" ht="48.75" customHeight="1">
      <c r="A145" s="187" t="s">
        <v>239</v>
      </c>
      <c r="B145" s="188">
        <v>805</v>
      </c>
      <c r="C145" s="189" t="s">
        <v>91</v>
      </c>
      <c r="D145" s="189" t="s">
        <v>91</v>
      </c>
      <c r="E145" s="190" t="s">
        <v>207</v>
      </c>
      <c r="F145" s="190" t="s">
        <v>30</v>
      </c>
      <c r="G145" s="190" t="s">
        <v>85</v>
      </c>
      <c r="H145" s="190" t="s">
        <v>59</v>
      </c>
      <c r="I145" s="188"/>
      <c r="J145" s="191">
        <f>J146</f>
        <v>1.2</v>
      </c>
      <c r="K145" s="191">
        <f t="shared" si="16"/>
        <v>0</v>
      </c>
      <c r="L145" s="191">
        <f t="shared" si="16"/>
        <v>0</v>
      </c>
    </row>
    <row r="146" spans="1:12" s="161" customFormat="1" ht="69.75" customHeight="1">
      <c r="A146" s="219" t="s">
        <v>146</v>
      </c>
      <c r="B146" s="209">
        <v>805</v>
      </c>
      <c r="C146" s="210">
        <v>7</v>
      </c>
      <c r="D146" s="194" t="s">
        <v>91</v>
      </c>
      <c r="E146" s="195" t="s">
        <v>207</v>
      </c>
      <c r="F146" s="195" t="s">
        <v>30</v>
      </c>
      <c r="G146" s="195" t="s">
        <v>85</v>
      </c>
      <c r="H146" s="195" t="s">
        <v>147</v>
      </c>
      <c r="I146" s="216"/>
      <c r="J146" s="196">
        <f>J147</f>
        <v>1.2</v>
      </c>
      <c r="K146" s="196">
        <f t="shared" si="16"/>
        <v>0</v>
      </c>
      <c r="L146" s="196">
        <f t="shared" si="16"/>
        <v>0</v>
      </c>
    </row>
    <row r="147" spans="1:12" s="86" customFormat="1" ht="20.25" customHeight="1">
      <c r="A147" s="179" t="s">
        <v>23</v>
      </c>
      <c r="B147" s="29">
        <v>805</v>
      </c>
      <c r="C147" s="177">
        <v>7</v>
      </c>
      <c r="D147" s="180" t="s">
        <v>91</v>
      </c>
      <c r="E147" s="178" t="s">
        <v>207</v>
      </c>
      <c r="F147" s="178" t="s">
        <v>30</v>
      </c>
      <c r="G147" s="178" t="s">
        <v>85</v>
      </c>
      <c r="H147" s="178" t="s">
        <v>147</v>
      </c>
      <c r="I147" s="183">
        <v>540</v>
      </c>
      <c r="J147" s="31">
        <v>1.2</v>
      </c>
      <c r="K147" s="31">
        <v>0</v>
      </c>
      <c r="L147" s="31">
        <v>0</v>
      </c>
    </row>
    <row r="148" spans="1:12" s="154" customFormat="1" ht="15" customHeight="1">
      <c r="A148" s="172" t="s">
        <v>9</v>
      </c>
      <c r="B148" s="173">
        <v>805</v>
      </c>
      <c r="C148" s="176" t="s">
        <v>89</v>
      </c>
      <c r="D148" s="176" t="s">
        <v>60</v>
      </c>
      <c r="E148" s="177"/>
      <c r="F148" s="178"/>
      <c r="G148" s="178"/>
      <c r="H148" s="183"/>
      <c r="I148" s="32"/>
      <c r="J148" s="175">
        <f>J153</f>
        <v>117.2</v>
      </c>
      <c r="K148" s="175">
        <f>K153</f>
        <v>111.2</v>
      </c>
      <c r="L148" s="175">
        <f>L153</f>
        <v>111.2</v>
      </c>
    </row>
    <row r="149" spans="1:12" s="155" customFormat="1" ht="16.5" customHeight="1">
      <c r="A149" s="172" t="s">
        <v>27</v>
      </c>
      <c r="B149" s="173">
        <v>805</v>
      </c>
      <c r="C149" s="176" t="s">
        <v>89</v>
      </c>
      <c r="D149" s="176" t="s">
        <v>84</v>
      </c>
      <c r="E149" s="203"/>
      <c r="F149" s="186"/>
      <c r="G149" s="186"/>
      <c r="H149" s="204"/>
      <c r="I149" s="173"/>
      <c r="J149" s="175">
        <f aca="true" t="shared" si="17" ref="J149:L150">J150</f>
        <v>117.2</v>
      </c>
      <c r="K149" s="175">
        <f t="shared" si="17"/>
        <v>111.2</v>
      </c>
      <c r="L149" s="175">
        <f t="shared" si="17"/>
        <v>111.2</v>
      </c>
    </row>
    <row r="150" spans="1:12" s="154" customFormat="1" ht="16.5" customHeight="1">
      <c r="A150" s="179" t="s">
        <v>82</v>
      </c>
      <c r="B150" s="32">
        <v>805</v>
      </c>
      <c r="C150" s="180" t="s">
        <v>89</v>
      </c>
      <c r="D150" s="180" t="s">
        <v>84</v>
      </c>
      <c r="E150" s="177">
        <v>91</v>
      </c>
      <c r="F150" s="178" t="s">
        <v>30</v>
      </c>
      <c r="G150" s="178" t="s">
        <v>60</v>
      </c>
      <c r="H150" s="178" t="s">
        <v>59</v>
      </c>
      <c r="I150" s="32"/>
      <c r="J150" s="31">
        <f t="shared" si="17"/>
        <v>117.2</v>
      </c>
      <c r="K150" s="31">
        <f t="shared" si="17"/>
        <v>111.2</v>
      </c>
      <c r="L150" s="31">
        <f t="shared" si="17"/>
        <v>111.2</v>
      </c>
    </row>
    <row r="151" spans="1:12" s="150" customFormat="1" ht="18" customHeight="1">
      <c r="A151" s="179" t="s">
        <v>170</v>
      </c>
      <c r="B151" s="32">
        <v>805</v>
      </c>
      <c r="C151" s="180" t="s">
        <v>89</v>
      </c>
      <c r="D151" s="180" t="s">
        <v>84</v>
      </c>
      <c r="E151" s="178" t="s">
        <v>21</v>
      </c>
      <c r="F151" s="178" t="s">
        <v>30</v>
      </c>
      <c r="G151" s="178" t="s">
        <v>60</v>
      </c>
      <c r="H151" s="178" t="s">
        <v>171</v>
      </c>
      <c r="I151" s="32"/>
      <c r="J151" s="31">
        <f>J153</f>
        <v>117.2</v>
      </c>
      <c r="K151" s="31">
        <f>K153</f>
        <v>111.2</v>
      </c>
      <c r="L151" s="31">
        <f>L153</f>
        <v>111.2</v>
      </c>
    </row>
    <row r="152" spans="1:12" s="150" customFormat="1" ht="31.5" customHeight="1">
      <c r="A152" s="179" t="s">
        <v>166</v>
      </c>
      <c r="B152" s="29">
        <v>805</v>
      </c>
      <c r="C152" s="177">
        <v>10</v>
      </c>
      <c r="D152" s="177">
        <v>1</v>
      </c>
      <c r="E152" s="177">
        <v>91</v>
      </c>
      <c r="F152" s="178" t="s">
        <v>30</v>
      </c>
      <c r="G152" s="178" t="s">
        <v>60</v>
      </c>
      <c r="H152" s="178" t="s">
        <v>171</v>
      </c>
      <c r="I152" s="183">
        <v>320</v>
      </c>
      <c r="J152" s="31">
        <f>J153</f>
        <v>117.2</v>
      </c>
      <c r="K152" s="31">
        <f>K153</f>
        <v>111.2</v>
      </c>
      <c r="L152" s="31">
        <f>L153</f>
        <v>111.2</v>
      </c>
    </row>
    <row r="153" spans="1:14" s="125" customFormat="1" ht="31.5" customHeight="1" hidden="1">
      <c r="A153" s="116" t="s">
        <v>83</v>
      </c>
      <c r="B153" s="124">
        <v>805</v>
      </c>
      <c r="C153" s="123" t="s">
        <v>89</v>
      </c>
      <c r="D153" s="123" t="s">
        <v>84</v>
      </c>
      <c r="E153" s="119" t="s">
        <v>21</v>
      </c>
      <c r="F153" s="119" t="s">
        <v>30</v>
      </c>
      <c r="G153" s="119" t="s">
        <v>60</v>
      </c>
      <c r="H153" s="119" t="s">
        <v>171</v>
      </c>
      <c r="I153" s="124">
        <v>321</v>
      </c>
      <c r="J153" s="121">
        <f>111.2+12-6</f>
        <v>117.2</v>
      </c>
      <c r="K153" s="121">
        <v>111.2</v>
      </c>
      <c r="L153" s="121">
        <v>111.2</v>
      </c>
      <c r="N153" s="126"/>
    </row>
    <row r="154" spans="1:14" s="129" customFormat="1" ht="15.75">
      <c r="A154" s="172" t="s">
        <v>31</v>
      </c>
      <c r="B154" s="202">
        <v>805</v>
      </c>
      <c r="C154" s="203">
        <v>11</v>
      </c>
      <c r="D154" s="203">
        <v>0</v>
      </c>
      <c r="E154" s="222"/>
      <c r="F154" s="222"/>
      <c r="G154" s="186"/>
      <c r="H154" s="186"/>
      <c r="I154" s="204"/>
      <c r="J154" s="175">
        <f aca="true" t="shared" si="18" ref="J154:J159">J155</f>
        <v>0</v>
      </c>
      <c r="K154" s="175">
        <f aca="true" t="shared" si="19" ref="K154:L159">K155</f>
        <v>0</v>
      </c>
      <c r="L154" s="175">
        <f t="shared" si="19"/>
        <v>25</v>
      </c>
      <c r="N154" s="126"/>
    </row>
    <row r="155" spans="1:12" s="129" customFormat="1" ht="15.75">
      <c r="A155" s="172" t="s">
        <v>41</v>
      </c>
      <c r="B155" s="202">
        <v>805</v>
      </c>
      <c r="C155" s="203">
        <v>11</v>
      </c>
      <c r="D155" s="203">
        <v>1</v>
      </c>
      <c r="E155" s="222"/>
      <c r="F155" s="222"/>
      <c r="G155" s="186"/>
      <c r="H155" s="186"/>
      <c r="I155" s="204"/>
      <c r="J155" s="175">
        <f t="shared" si="18"/>
        <v>0</v>
      </c>
      <c r="K155" s="175">
        <f>K156</f>
        <v>0</v>
      </c>
      <c r="L155" s="175">
        <f>L156</f>
        <v>25</v>
      </c>
    </row>
    <row r="156" spans="1:12" s="125" customFormat="1" ht="37.5" customHeight="1">
      <c r="A156" s="172" t="s">
        <v>206</v>
      </c>
      <c r="B156" s="202">
        <v>805</v>
      </c>
      <c r="C156" s="203">
        <v>11</v>
      </c>
      <c r="D156" s="203">
        <v>1</v>
      </c>
      <c r="E156" s="178" t="s">
        <v>207</v>
      </c>
      <c r="F156" s="178" t="s">
        <v>30</v>
      </c>
      <c r="G156" s="178" t="s">
        <v>60</v>
      </c>
      <c r="H156" s="178" t="s">
        <v>59</v>
      </c>
      <c r="I156" s="183"/>
      <c r="J156" s="31">
        <f t="shared" si="18"/>
        <v>0</v>
      </c>
      <c r="K156" s="31">
        <f t="shared" si="19"/>
        <v>0</v>
      </c>
      <c r="L156" s="31">
        <f t="shared" si="19"/>
        <v>25</v>
      </c>
    </row>
    <row r="157" spans="1:12" s="161" customFormat="1" ht="41.25" customHeight="1">
      <c r="A157" s="187" t="s">
        <v>240</v>
      </c>
      <c r="B157" s="206">
        <v>805</v>
      </c>
      <c r="C157" s="207">
        <v>11</v>
      </c>
      <c r="D157" s="207">
        <v>1</v>
      </c>
      <c r="E157" s="195" t="s">
        <v>207</v>
      </c>
      <c r="F157" s="195" t="s">
        <v>30</v>
      </c>
      <c r="G157" s="195" t="s">
        <v>91</v>
      </c>
      <c r="H157" s="195" t="s">
        <v>59</v>
      </c>
      <c r="I157" s="216"/>
      <c r="J157" s="196">
        <f t="shared" si="18"/>
        <v>0</v>
      </c>
      <c r="K157" s="196">
        <f t="shared" si="19"/>
        <v>0</v>
      </c>
      <c r="L157" s="196">
        <f t="shared" si="19"/>
        <v>25</v>
      </c>
    </row>
    <row r="158" spans="1:12" s="161" customFormat="1" ht="32.25" customHeight="1">
      <c r="A158" s="219" t="s">
        <v>165</v>
      </c>
      <c r="B158" s="209">
        <v>805</v>
      </c>
      <c r="C158" s="210">
        <v>11</v>
      </c>
      <c r="D158" s="210">
        <v>1</v>
      </c>
      <c r="E158" s="195" t="s">
        <v>207</v>
      </c>
      <c r="F158" s="195" t="s">
        <v>30</v>
      </c>
      <c r="G158" s="195" t="s">
        <v>91</v>
      </c>
      <c r="H158" s="195" t="s">
        <v>241</v>
      </c>
      <c r="I158" s="216"/>
      <c r="J158" s="196">
        <f t="shared" si="18"/>
        <v>0</v>
      </c>
      <c r="K158" s="196">
        <f t="shared" si="19"/>
        <v>0</v>
      </c>
      <c r="L158" s="196">
        <f t="shared" si="19"/>
        <v>25</v>
      </c>
    </row>
    <row r="159" spans="1:12" s="127" customFormat="1" ht="31.5">
      <c r="A159" s="201" t="s">
        <v>123</v>
      </c>
      <c r="B159" s="29">
        <v>805</v>
      </c>
      <c r="C159" s="177">
        <v>11</v>
      </c>
      <c r="D159" s="177">
        <v>1</v>
      </c>
      <c r="E159" s="178" t="s">
        <v>207</v>
      </c>
      <c r="F159" s="178" t="s">
        <v>30</v>
      </c>
      <c r="G159" s="178" t="s">
        <v>91</v>
      </c>
      <c r="H159" s="178" t="s">
        <v>241</v>
      </c>
      <c r="I159" s="183">
        <v>240</v>
      </c>
      <c r="J159" s="31">
        <f t="shared" si="18"/>
        <v>0</v>
      </c>
      <c r="K159" s="31">
        <f t="shared" si="19"/>
        <v>0</v>
      </c>
      <c r="L159" s="31">
        <f t="shared" si="19"/>
        <v>25</v>
      </c>
    </row>
    <row r="160" spans="1:12" s="127" customFormat="1" ht="34.5" customHeight="1" hidden="1">
      <c r="A160" s="116" t="s">
        <v>92</v>
      </c>
      <c r="B160" s="308">
        <v>805</v>
      </c>
      <c r="C160" s="118">
        <v>11</v>
      </c>
      <c r="D160" s="118">
        <v>1</v>
      </c>
      <c r="E160" s="119" t="s">
        <v>207</v>
      </c>
      <c r="F160" s="119" t="s">
        <v>30</v>
      </c>
      <c r="G160" s="119" t="s">
        <v>91</v>
      </c>
      <c r="H160" s="119" t="s">
        <v>221</v>
      </c>
      <c r="I160" s="120">
        <v>244</v>
      </c>
      <c r="J160" s="121">
        <v>0</v>
      </c>
      <c r="K160" s="121">
        <v>0</v>
      </c>
      <c r="L160" s="121">
        <v>25</v>
      </c>
    </row>
    <row r="161" spans="1:12" s="129" customFormat="1" ht="17.25" customHeight="1">
      <c r="A161" s="172" t="s">
        <v>169</v>
      </c>
      <c r="B161" s="202"/>
      <c r="C161" s="203"/>
      <c r="D161" s="203"/>
      <c r="E161" s="186"/>
      <c r="F161" s="186"/>
      <c r="G161" s="186"/>
      <c r="H161" s="186"/>
      <c r="I161" s="204"/>
      <c r="J161" s="175">
        <f>J163</f>
        <v>4512.400000000001</v>
      </c>
      <c r="K161" s="175">
        <f>K163-K162</f>
        <v>4348.5</v>
      </c>
      <c r="L161" s="175">
        <f>L163-L162</f>
        <v>4489.599999999999</v>
      </c>
    </row>
    <row r="162" spans="1:12" s="129" customFormat="1" ht="15.75">
      <c r="A162" s="223" t="s">
        <v>119</v>
      </c>
      <c r="B162" s="224"/>
      <c r="C162" s="225"/>
      <c r="D162" s="225"/>
      <c r="E162" s="222"/>
      <c r="F162" s="222"/>
      <c r="G162" s="186"/>
      <c r="H162" s="186"/>
      <c r="I162" s="204"/>
      <c r="J162" s="175">
        <v>0</v>
      </c>
      <c r="K162" s="175">
        <v>96</v>
      </c>
      <c r="L162" s="175">
        <v>204</v>
      </c>
    </row>
    <row r="163" spans="1:12" s="125" customFormat="1" ht="15.75">
      <c r="A163" s="172" t="s">
        <v>15</v>
      </c>
      <c r="B163" s="32"/>
      <c r="C163" s="180"/>
      <c r="D163" s="180"/>
      <c r="E163" s="29"/>
      <c r="F163" s="29"/>
      <c r="G163" s="174"/>
      <c r="H163" s="174"/>
      <c r="I163" s="32"/>
      <c r="J163" s="175">
        <f>J88+J93+J103+J110+J142+J148+J154+J21</f>
        <v>4512.400000000001</v>
      </c>
      <c r="K163" s="175">
        <f>K88+K93+K103+K110+K142+K148+K154+K21+K162</f>
        <v>4444.5</v>
      </c>
      <c r="L163" s="175">
        <f>L88+L93+L103+L110+L142+L148+L154+L21+L162</f>
        <v>4693.599999999999</v>
      </c>
    </row>
    <row r="164" spans="10:12" ht="15.75" customHeight="1">
      <c r="J164" s="30"/>
      <c r="L164" s="100" t="s">
        <v>277</v>
      </c>
    </row>
    <row r="165" ht="12.75">
      <c r="N165" s="108"/>
    </row>
  </sheetData>
  <sheetProtection/>
  <mergeCells count="12">
    <mergeCell ref="E19:H19"/>
    <mergeCell ref="A15:L15"/>
    <mergeCell ref="A17:A18"/>
    <mergeCell ref="B17:B18"/>
    <mergeCell ref="C17:C18"/>
    <mergeCell ref="I12:L12"/>
    <mergeCell ref="I13:J13"/>
    <mergeCell ref="I10:J10"/>
    <mergeCell ref="D17:D18"/>
    <mergeCell ref="E17:H18"/>
    <mergeCell ref="I17:I18"/>
    <mergeCell ref="J17:L17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1"/>
  <sheetViews>
    <sheetView view="pageBreakPreview" zoomScale="90" zoomScaleNormal="75" zoomScaleSheetLayoutView="90" zoomScalePageLayoutView="0" workbookViewId="0" topLeftCell="A5">
      <selection activeCell="H7" sqref="H7"/>
    </sheetView>
  </sheetViews>
  <sheetFormatPr defaultColWidth="9.140625" defaultRowHeight="12.75"/>
  <cols>
    <col min="1" max="1" width="57.8515625" style="39" customWidth="1"/>
    <col min="2" max="2" width="4.28125" style="39" customWidth="1"/>
    <col min="3" max="3" width="3.421875" style="39" customWidth="1"/>
    <col min="4" max="4" width="3.57421875" style="39" customWidth="1"/>
    <col min="5" max="5" width="9.140625" style="87" customWidth="1"/>
    <col min="6" max="6" width="6.28125" style="87" customWidth="1"/>
    <col min="7" max="7" width="6.00390625" style="87" customWidth="1"/>
    <col min="8" max="8" width="5.7109375" style="87" customWidth="1"/>
    <col min="9" max="9" width="6.421875" style="87" customWidth="1"/>
    <col min="10" max="10" width="10.57421875" style="41" customWidth="1"/>
    <col min="11" max="11" width="10.57421875" style="1" customWidth="1"/>
    <col min="12" max="12" width="11.140625" style="1" customWidth="1"/>
    <col min="13" max="16384" width="9.140625" style="1" customWidth="1"/>
  </cols>
  <sheetData>
    <row r="1" spans="8:9" ht="18" hidden="1">
      <c r="H1" s="319" t="s">
        <v>250</v>
      </c>
      <c r="I1" s="14"/>
    </row>
    <row r="2" spans="8:9" ht="18" hidden="1">
      <c r="H2" s="319" t="s">
        <v>29</v>
      </c>
      <c r="I2" s="14"/>
    </row>
    <row r="3" spans="8:9" ht="18" hidden="1">
      <c r="H3" s="319" t="s">
        <v>248</v>
      </c>
      <c r="I3" s="14"/>
    </row>
    <row r="4" ht="18" hidden="1"/>
    <row r="5" ht="18">
      <c r="H5" s="343" t="s">
        <v>250</v>
      </c>
    </row>
    <row r="6" ht="18">
      <c r="H6" s="343" t="s">
        <v>286</v>
      </c>
    </row>
    <row r="7" ht="18">
      <c r="H7" s="343" t="s">
        <v>303</v>
      </c>
    </row>
    <row r="9" spans="1:13" s="2" customFormat="1" ht="15">
      <c r="A9" s="15"/>
      <c r="B9" s="15"/>
      <c r="C9" s="15"/>
      <c r="D9" s="15"/>
      <c r="E9" s="346"/>
      <c r="F9" s="346"/>
      <c r="G9" s="282"/>
      <c r="H9" s="321" t="s">
        <v>282</v>
      </c>
      <c r="I9" s="321"/>
      <c r="J9" s="282"/>
      <c r="K9" s="82"/>
      <c r="L9" s="82"/>
      <c r="M9" s="82"/>
    </row>
    <row r="10" spans="1:13" s="2" customFormat="1" ht="15">
      <c r="A10" s="15"/>
      <c r="B10" s="15"/>
      <c r="C10" s="15"/>
      <c r="D10" s="15"/>
      <c r="E10" s="283"/>
      <c r="F10" s="283"/>
      <c r="G10" s="282"/>
      <c r="H10" s="283" t="s">
        <v>224</v>
      </c>
      <c r="I10" s="283"/>
      <c r="J10" s="282"/>
      <c r="K10" s="82"/>
      <c r="L10" s="82"/>
      <c r="M10" s="82"/>
    </row>
    <row r="11" spans="1:13" s="2" customFormat="1" ht="24.75" customHeight="1">
      <c r="A11" s="15"/>
      <c r="B11" s="15"/>
      <c r="C11" s="15"/>
      <c r="D11" s="15"/>
      <c r="E11" s="347"/>
      <c r="F11" s="347"/>
      <c r="G11" s="347"/>
      <c r="H11" s="347" t="s">
        <v>251</v>
      </c>
      <c r="I11" s="347"/>
      <c r="J11" s="347"/>
      <c r="K11" s="347"/>
      <c r="L11" s="347"/>
      <c r="M11" s="82"/>
    </row>
    <row r="12" spans="5:13" ht="18">
      <c r="E12" s="346"/>
      <c r="F12" s="346"/>
      <c r="G12" s="282"/>
      <c r="H12" s="346" t="s">
        <v>276</v>
      </c>
      <c r="I12" s="346"/>
      <c r="J12" s="282"/>
      <c r="K12" s="84"/>
      <c r="L12" s="84"/>
      <c r="M12" s="84"/>
    </row>
    <row r="13" spans="1:13" s="2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131"/>
      <c r="K13" s="83"/>
      <c r="L13" s="83"/>
      <c r="M13" s="83"/>
    </row>
    <row r="14" spans="1:13" s="2" customFormat="1" ht="18.75">
      <c r="A14" s="398" t="s">
        <v>156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83"/>
      <c r="M14" s="83"/>
    </row>
    <row r="15" spans="1:12" s="2" customFormat="1" ht="57.75" customHeight="1">
      <c r="A15" s="406" t="s">
        <v>257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11" ht="3.75" customHeight="1">
      <c r="A16" s="393"/>
      <c r="B16" s="393"/>
      <c r="C16" s="393"/>
      <c r="D16" s="393"/>
      <c r="E16" s="393"/>
      <c r="F16" s="393"/>
      <c r="G16" s="393"/>
      <c r="H16" s="393"/>
      <c r="I16" s="394"/>
      <c r="J16" s="394"/>
      <c r="K16" s="43"/>
    </row>
    <row r="17" spans="1:10" ht="0.75" customHeight="1">
      <c r="A17" s="33"/>
      <c r="B17" s="33"/>
      <c r="C17" s="33"/>
      <c r="D17" s="33"/>
      <c r="E17" s="33"/>
      <c r="F17" s="33"/>
      <c r="G17" s="33"/>
      <c r="H17" s="33"/>
      <c r="I17" s="33"/>
      <c r="J17" s="170"/>
    </row>
    <row r="18" spans="1:12" ht="33" customHeight="1">
      <c r="A18" s="399" t="s">
        <v>10</v>
      </c>
      <c r="B18" s="400" t="s">
        <v>19</v>
      </c>
      <c r="C18" s="401"/>
      <c r="D18" s="401"/>
      <c r="E18" s="402"/>
      <c r="F18" s="390" t="s">
        <v>26</v>
      </c>
      <c r="G18" s="389" t="s">
        <v>17</v>
      </c>
      <c r="H18" s="389" t="s">
        <v>18</v>
      </c>
      <c r="I18" s="390" t="s">
        <v>20</v>
      </c>
      <c r="J18" s="380" t="s">
        <v>52</v>
      </c>
      <c r="K18" s="391"/>
      <c r="L18" s="392"/>
    </row>
    <row r="19" spans="1:12" ht="22.5" customHeight="1">
      <c r="A19" s="399"/>
      <c r="B19" s="403"/>
      <c r="C19" s="404"/>
      <c r="D19" s="404"/>
      <c r="E19" s="405"/>
      <c r="F19" s="390"/>
      <c r="G19" s="389"/>
      <c r="H19" s="389"/>
      <c r="I19" s="390"/>
      <c r="J19" s="171" t="s">
        <v>198</v>
      </c>
      <c r="K19" s="92" t="s">
        <v>222</v>
      </c>
      <c r="L19" s="92" t="s">
        <v>253</v>
      </c>
    </row>
    <row r="20" spans="1:12" ht="18">
      <c r="A20" s="34">
        <v>1</v>
      </c>
      <c r="B20" s="395">
        <v>2</v>
      </c>
      <c r="C20" s="396"/>
      <c r="D20" s="396"/>
      <c r="E20" s="397"/>
      <c r="F20" s="32">
        <v>3</v>
      </c>
      <c r="G20" s="32">
        <v>4</v>
      </c>
      <c r="H20" s="32">
        <v>5</v>
      </c>
      <c r="I20" s="32">
        <v>6</v>
      </c>
      <c r="J20" s="34">
        <v>7</v>
      </c>
      <c r="K20" s="34">
        <v>8</v>
      </c>
      <c r="L20" s="34">
        <v>9</v>
      </c>
    </row>
    <row r="21" spans="1:12" s="128" customFormat="1" ht="57" customHeight="1">
      <c r="A21" s="247" t="s">
        <v>206</v>
      </c>
      <c r="B21" s="248" t="s">
        <v>207</v>
      </c>
      <c r="C21" s="248" t="s">
        <v>30</v>
      </c>
      <c r="D21" s="248" t="s">
        <v>60</v>
      </c>
      <c r="E21" s="176" t="s">
        <v>59</v>
      </c>
      <c r="F21" s="173"/>
      <c r="G21" s="173"/>
      <c r="H21" s="177"/>
      <c r="I21" s="177"/>
      <c r="J21" s="175"/>
      <c r="K21" s="251"/>
      <c r="L21" s="251"/>
    </row>
    <row r="22" spans="1:12" s="314" customFormat="1" ht="39" customHeight="1">
      <c r="A22" s="205" t="s">
        <v>234</v>
      </c>
      <c r="B22" s="317" t="s">
        <v>207</v>
      </c>
      <c r="C22" s="317" t="s">
        <v>30</v>
      </c>
      <c r="D22" s="317" t="s">
        <v>84</v>
      </c>
      <c r="E22" s="189" t="s">
        <v>59</v>
      </c>
      <c r="F22" s="188">
        <v>805</v>
      </c>
      <c r="G22" s="189" t="s">
        <v>88</v>
      </c>
      <c r="H22" s="318">
        <v>10</v>
      </c>
      <c r="I22" s="207"/>
      <c r="J22" s="191">
        <f>J24+J25</f>
        <v>0</v>
      </c>
      <c r="K22" s="191">
        <f>K24</f>
        <v>83.2</v>
      </c>
      <c r="L22" s="191">
        <f>L24</f>
        <v>88.2</v>
      </c>
    </row>
    <row r="23" spans="1:12" s="162" customFormat="1" ht="21" customHeight="1">
      <c r="A23" s="192" t="s">
        <v>235</v>
      </c>
      <c r="B23" s="194" t="s">
        <v>207</v>
      </c>
      <c r="C23" s="194" t="s">
        <v>30</v>
      </c>
      <c r="D23" s="194" t="s">
        <v>84</v>
      </c>
      <c r="E23" s="194" t="s">
        <v>138</v>
      </c>
      <c r="F23" s="193">
        <v>805</v>
      </c>
      <c r="G23" s="194" t="s">
        <v>88</v>
      </c>
      <c r="H23" s="249">
        <v>10</v>
      </c>
      <c r="I23" s="210"/>
      <c r="J23" s="196">
        <f>J24</f>
        <v>0</v>
      </c>
      <c r="K23" s="196">
        <f>K24</f>
        <v>83.2</v>
      </c>
      <c r="L23" s="196">
        <f>L24</f>
        <v>88.2</v>
      </c>
    </row>
    <row r="24" spans="1:12" s="128" customFormat="1" ht="42" customHeight="1">
      <c r="A24" s="201" t="s">
        <v>123</v>
      </c>
      <c r="B24" s="180" t="s">
        <v>207</v>
      </c>
      <c r="C24" s="180" t="s">
        <v>30</v>
      </c>
      <c r="D24" s="180" t="s">
        <v>84</v>
      </c>
      <c r="E24" s="180" t="s">
        <v>138</v>
      </c>
      <c r="F24" s="32">
        <v>805</v>
      </c>
      <c r="G24" s="180" t="s">
        <v>88</v>
      </c>
      <c r="H24" s="181">
        <v>10</v>
      </c>
      <c r="I24" s="177">
        <v>240</v>
      </c>
      <c r="J24" s="31">
        <v>0</v>
      </c>
      <c r="K24" s="31">
        <f>'приложение 4'!K98</f>
        <v>83.2</v>
      </c>
      <c r="L24" s="31">
        <f>'приложение 4'!L98</f>
        <v>88.2</v>
      </c>
    </row>
    <row r="25" spans="1:12" s="162" customFormat="1" ht="21" customHeight="1">
      <c r="A25" s="340" t="s">
        <v>273</v>
      </c>
      <c r="B25" s="180" t="s">
        <v>207</v>
      </c>
      <c r="C25" s="180" t="s">
        <v>30</v>
      </c>
      <c r="D25" s="180" t="s">
        <v>84</v>
      </c>
      <c r="E25" s="178" t="s">
        <v>274</v>
      </c>
      <c r="F25" s="193">
        <v>805</v>
      </c>
      <c r="G25" s="194" t="s">
        <v>88</v>
      </c>
      <c r="H25" s="249">
        <v>10</v>
      </c>
      <c r="I25" s="210"/>
      <c r="J25" s="196">
        <f>J26</f>
        <v>0</v>
      </c>
      <c r="K25" s="196">
        <f>K26</f>
        <v>0</v>
      </c>
      <c r="L25" s="196">
        <f>L26</f>
        <v>0</v>
      </c>
    </row>
    <row r="26" spans="1:12" s="128" customFormat="1" ht="39.75" customHeight="1">
      <c r="A26" s="341" t="s">
        <v>123</v>
      </c>
      <c r="B26" s="180" t="s">
        <v>207</v>
      </c>
      <c r="C26" s="180" t="s">
        <v>30</v>
      </c>
      <c r="D26" s="180" t="s">
        <v>84</v>
      </c>
      <c r="E26" s="178" t="s">
        <v>274</v>
      </c>
      <c r="F26" s="193">
        <v>805</v>
      </c>
      <c r="G26" s="194" t="s">
        <v>88</v>
      </c>
      <c r="H26" s="249">
        <v>10</v>
      </c>
      <c r="I26" s="177">
        <v>240</v>
      </c>
      <c r="J26" s="31">
        <f>'приложение 4'!J101</f>
        <v>0</v>
      </c>
      <c r="K26" s="31">
        <f>'приложение 4'!K101</f>
        <v>0</v>
      </c>
      <c r="L26" s="31">
        <f>'приложение 4'!L101</f>
        <v>0</v>
      </c>
    </row>
    <row r="27" spans="1:12" s="128" customFormat="1" ht="42.75" customHeight="1" hidden="1">
      <c r="A27" s="267" t="s">
        <v>162</v>
      </c>
      <c r="B27" s="259" t="s">
        <v>207</v>
      </c>
      <c r="C27" s="259" t="s">
        <v>30</v>
      </c>
      <c r="D27" s="259" t="s">
        <v>64</v>
      </c>
      <c r="E27" s="268" t="s">
        <v>59</v>
      </c>
      <c r="F27" s="269">
        <v>805</v>
      </c>
      <c r="G27" s="268" t="s">
        <v>63</v>
      </c>
      <c r="H27" s="261" t="s">
        <v>159</v>
      </c>
      <c r="I27" s="265"/>
      <c r="J27" s="262">
        <f aca="true" t="shared" si="0" ref="J27:L28">J28</f>
        <v>0</v>
      </c>
      <c r="K27" s="262">
        <f t="shared" si="0"/>
        <v>0</v>
      </c>
      <c r="L27" s="262">
        <f t="shared" si="0"/>
        <v>0</v>
      </c>
    </row>
    <row r="28" spans="1:12" s="128" customFormat="1" ht="57.75" customHeight="1" hidden="1">
      <c r="A28" s="253" t="s">
        <v>149</v>
      </c>
      <c r="B28" s="254" t="s">
        <v>207</v>
      </c>
      <c r="C28" s="254" t="s">
        <v>30</v>
      </c>
      <c r="D28" s="254" t="s">
        <v>64</v>
      </c>
      <c r="E28" s="270" t="s">
        <v>150</v>
      </c>
      <c r="F28" s="271">
        <v>805</v>
      </c>
      <c r="G28" s="270" t="s">
        <v>63</v>
      </c>
      <c r="H28" s="264" t="s">
        <v>159</v>
      </c>
      <c r="I28" s="257"/>
      <c r="J28" s="121">
        <f t="shared" si="0"/>
        <v>0</v>
      </c>
      <c r="K28" s="121">
        <f t="shared" si="0"/>
        <v>0</v>
      </c>
      <c r="L28" s="121">
        <f t="shared" si="0"/>
        <v>0</v>
      </c>
    </row>
    <row r="29" spans="1:12" s="128" customFormat="1" ht="38.25" customHeight="1" hidden="1">
      <c r="A29" s="157" t="s">
        <v>123</v>
      </c>
      <c r="B29" s="123" t="s">
        <v>207</v>
      </c>
      <c r="C29" s="123" t="s">
        <v>30</v>
      </c>
      <c r="D29" s="123" t="s">
        <v>64</v>
      </c>
      <c r="E29" s="272" t="s">
        <v>150</v>
      </c>
      <c r="F29" s="273">
        <v>805</v>
      </c>
      <c r="G29" s="272" t="s">
        <v>63</v>
      </c>
      <c r="H29" s="119" t="s">
        <v>159</v>
      </c>
      <c r="I29" s="118">
        <v>240</v>
      </c>
      <c r="J29" s="121">
        <f>'приложение 4'!J108</f>
        <v>0</v>
      </c>
      <c r="K29" s="121">
        <f>'приложение 4'!K108</f>
        <v>0</v>
      </c>
      <c r="L29" s="121">
        <f>'приложение 4'!L108</f>
        <v>0</v>
      </c>
    </row>
    <row r="30" spans="1:12" s="128" customFormat="1" ht="51" customHeight="1" hidden="1">
      <c r="A30" s="310" t="s">
        <v>223</v>
      </c>
      <c r="B30" s="259" t="s">
        <v>207</v>
      </c>
      <c r="C30" s="259" t="s">
        <v>30</v>
      </c>
      <c r="D30" s="259" t="s">
        <v>88</v>
      </c>
      <c r="E30" s="259" t="s">
        <v>59</v>
      </c>
      <c r="F30" s="260">
        <v>805</v>
      </c>
      <c r="G30" s="259" t="s">
        <v>90</v>
      </c>
      <c r="H30" s="261" t="s">
        <v>84</v>
      </c>
      <c r="I30" s="265"/>
      <c r="J30" s="262">
        <f aca="true" t="shared" si="1" ref="J30:L31">J31</f>
        <v>0</v>
      </c>
      <c r="K30" s="262">
        <f t="shared" si="1"/>
        <v>0</v>
      </c>
      <c r="L30" s="262">
        <f t="shared" si="1"/>
        <v>0</v>
      </c>
    </row>
    <row r="31" spans="1:12" s="128" customFormat="1" ht="104.25" customHeight="1" hidden="1">
      <c r="A31" s="157" t="s">
        <v>139</v>
      </c>
      <c r="B31" s="123" t="s">
        <v>207</v>
      </c>
      <c r="C31" s="123" t="s">
        <v>30</v>
      </c>
      <c r="D31" s="123" t="s">
        <v>88</v>
      </c>
      <c r="E31" s="119" t="s">
        <v>140</v>
      </c>
      <c r="F31" s="124">
        <v>805</v>
      </c>
      <c r="G31" s="123" t="s">
        <v>90</v>
      </c>
      <c r="H31" s="119" t="s">
        <v>84</v>
      </c>
      <c r="I31" s="118"/>
      <c r="J31" s="121">
        <f t="shared" si="1"/>
        <v>0</v>
      </c>
      <c r="K31" s="121">
        <f t="shared" si="1"/>
        <v>0</v>
      </c>
      <c r="L31" s="121">
        <f t="shared" si="1"/>
        <v>0</v>
      </c>
    </row>
    <row r="32" spans="1:12" s="128" customFormat="1" ht="48" customHeight="1" hidden="1">
      <c r="A32" s="157" t="s">
        <v>123</v>
      </c>
      <c r="B32" s="123" t="s">
        <v>207</v>
      </c>
      <c r="C32" s="123" t="s">
        <v>30</v>
      </c>
      <c r="D32" s="123" t="s">
        <v>88</v>
      </c>
      <c r="E32" s="119" t="s">
        <v>140</v>
      </c>
      <c r="F32" s="124">
        <v>805</v>
      </c>
      <c r="G32" s="123" t="s">
        <v>90</v>
      </c>
      <c r="H32" s="119" t="s">
        <v>84</v>
      </c>
      <c r="I32" s="118">
        <v>240</v>
      </c>
      <c r="J32" s="121">
        <f>'приложение 4'!J115</f>
        <v>0</v>
      </c>
      <c r="K32" s="121">
        <f>'приложение 4'!K115</f>
        <v>0</v>
      </c>
      <c r="L32" s="121">
        <f>'приложение 4'!L115</f>
        <v>0</v>
      </c>
    </row>
    <row r="33" spans="1:12" s="130" customFormat="1" ht="60" customHeight="1">
      <c r="A33" s="214" t="s">
        <v>236</v>
      </c>
      <c r="B33" s="176" t="s">
        <v>207</v>
      </c>
      <c r="C33" s="176" t="s">
        <v>30</v>
      </c>
      <c r="D33" s="176" t="s">
        <v>63</v>
      </c>
      <c r="E33" s="176" t="s">
        <v>59</v>
      </c>
      <c r="F33" s="173">
        <v>805</v>
      </c>
      <c r="G33" s="176" t="s">
        <v>90</v>
      </c>
      <c r="H33" s="203">
        <v>3</v>
      </c>
      <c r="I33" s="203"/>
      <c r="J33" s="175">
        <f>J35+J37+J39</f>
        <v>714</v>
      </c>
      <c r="K33" s="175">
        <f>K35+K37+K39</f>
        <v>882</v>
      </c>
      <c r="L33" s="175">
        <f>L35+L37+L39</f>
        <v>955.4</v>
      </c>
    </row>
    <row r="34" spans="1:12" s="163" customFormat="1" ht="35.25" customHeight="1">
      <c r="A34" s="215" t="s">
        <v>237</v>
      </c>
      <c r="B34" s="194" t="s">
        <v>207</v>
      </c>
      <c r="C34" s="194" t="s">
        <v>30</v>
      </c>
      <c r="D34" s="194" t="s">
        <v>63</v>
      </c>
      <c r="E34" s="194" t="s">
        <v>144</v>
      </c>
      <c r="F34" s="193">
        <v>805</v>
      </c>
      <c r="G34" s="194" t="s">
        <v>90</v>
      </c>
      <c r="H34" s="210">
        <v>3</v>
      </c>
      <c r="I34" s="210"/>
      <c r="J34" s="196">
        <f>J35</f>
        <v>15</v>
      </c>
      <c r="K34" s="196">
        <f>K35</f>
        <v>30</v>
      </c>
      <c r="L34" s="196">
        <f>L35</f>
        <v>31.8</v>
      </c>
    </row>
    <row r="35" spans="1:12" s="130" customFormat="1" ht="42" customHeight="1">
      <c r="A35" s="201" t="s">
        <v>123</v>
      </c>
      <c r="B35" s="180" t="s">
        <v>207</v>
      </c>
      <c r="C35" s="180" t="s">
        <v>30</v>
      </c>
      <c r="D35" s="180" t="s">
        <v>63</v>
      </c>
      <c r="E35" s="180" t="s">
        <v>144</v>
      </c>
      <c r="F35" s="32">
        <v>805</v>
      </c>
      <c r="G35" s="180" t="s">
        <v>90</v>
      </c>
      <c r="H35" s="177">
        <v>3</v>
      </c>
      <c r="I35" s="177">
        <v>240</v>
      </c>
      <c r="J35" s="31">
        <f>'приложение 4'!J124</f>
        <v>15</v>
      </c>
      <c r="K35" s="31">
        <f>'приложение 4'!K124</f>
        <v>30</v>
      </c>
      <c r="L35" s="31">
        <f>'приложение 4'!L124</f>
        <v>31.8</v>
      </c>
    </row>
    <row r="36" spans="1:12" s="163" customFormat="1" ht="27" customHeight="1">
      <c r="A36" s="215" t="s">
        <v>161</v>
      </c>
      <c r="B36" s="194" t="s">
        <v>207</v>
      </c>
      <c r="C36" s="194" t="s">
        <v>30</v>
      </c>
      <c r="D36" s="194" t="s">
        <v>63</v>
      </c>
      <c r="E36" s="194" t="s">
        <v>145</v>
      </c>
      <c r="F36" s="193">
        <v>805</v>
      </c>
      <c r="G36" s="194" t="s">
        <v>90</v>
      </c>
      <c r="H36" s="210">
        <v>3</v>
      </c>
      <c r="I36" s="210"/>
      <c r="J36" s="196">
        <f>J37</f>
        <v>22</v>
      </c>
      <c r="K36" s="196">
        <f>K37</f>
        <v>175</v>
      </c>
      <c r="L36" s="196">
        <f>L37</f>
        <v>246.6</v>
      </c>
    </row>
    <row r="37" spans="1:12" s="130" customFormat="1" ht="36.75" customHeight="1">
      <c r="A37" s="201" t="s">
        <v>123</v>
      </c>
      <c r="B37" s="180" t="s">
        <v>207</v>
      </c>
      <c r="C37" s="180" t="s">
        <v>30</v>
      </c>
      <c r="D37" s="180" t="s">
        <v>63</v>
      </c>
      <c r="E37" s="180" t="s">
        <v>145</v>
      </c>
      <c r="F37" s="32">
        <v>805</v>
      </c>
      <c r="G37" s="180" t="s">
        <v>90</v>
      </c>
      <c r="H37" s="177">
        <v>3</v>
      </c>
      <c r="I37" s="177">
        <v>240</v>
      </c>
      <c r="J37" s="31">
        <f>'приложение 4'!J127</f>
        <v>22</v>
      </c>
      <c r="K37" s="31">
        <f>'приложение 4'!K127</f>
        <v>175</v>
      </c>
      <c r="L37" s="31">
        <f>'приложение 4'!L127</f>
        <v>246.6</v>
      </c>
    </row>
    <row r="38" spans="1:12" s="163" customFormat="1" ht="27.75" customHeight="1">
      <c r="A38" s="219" t="s">
        <v>191</v>
      </c>
      <c r="B38" s="194" t="s">
        <v>207</v>
      </c>
      <c r="C38" s="194" t="s">
        <v>30</v>
      </c>
      <c r="D38" s="180" t="s">
        <v>63</v>
      </c>
      <c r="E38" s="194" t="s">
        <v>160</v>
      </c>
      <c r="F38" s="193">
        <v>805</v>
      </c>
      <c r="G38" s="194" t="s">
        <v>90</v>
      </c>
      <c r="H38" s="210">
        <v>3</v>
      </c>
      <c r="I38" s="207"/>
      <c r="J38" s="196">
        <f>J39</f>
        <v>677</v>
      </c>
      <c r="K38" s="196">
        <f>K39</f>
        <v>677</v>
      </c>
      <c r="L38" s="196">
        <f>L39</f>
        <v>677</v>
      </c>
    </row>
    <row r="39" spans="1:12" s="130" customFormat="1" ht="37.5" customHeight="1">
      <c r="A39" s="201" t="s">
        <v>123</v>
      </c>
      <c r="B39" s="180" t="s">
        <v>207</v>
      </c>
      <c r="C39" s="180" t="s">
        <v>30</v>
      </c>
      <c r="D39" s="180" t="s">
        <v>63</v>
      </c>
      <c r="E39" s="180" t="s">
        <v>160</v>
      </c>
      <c r="F39" s="32">
        <v>805</v>
      </c>
      <c r="G39" s="180" t="s">
        <v>90</v>
      </c>
      <c r="H39" s="177">
        <v>3</v>
      </c>
      <c r="I39" s="177">
        <v>240</v>
      </c>
      <c r="J39" s="31">
        <f>'приложение 4'!J129</f>
        <v>677</v>
      </c>
      <c r="K39" s="31">
        <f>'приложение 4'!K129</f>
        <v>677</v>
      </c>
      <c r="L39" s="31">
        <f>'приложение 4'!L129</f>
        <v>677</v>
      </c>
    </row>
    <row r="40" spans="1:12" s="162" customFormat="1" ht="29.25" customHeight="1" hidden="1">
      <c r="A40" s="253" t="s">
        <v>143</v>
      </c>
      <c r="B40" s="254" t="s">
        <v>207</v>
      </c>
      <c r="C40" s="254" t="s">
        <v>30</v>
      </c>
      <c r="D40" s="254" t="s">
        <v>64</v>
      </c>
      <c r="E40" s="254" t="s">
        <v>144</v>
      </c>
      <c r="F40" s="255">
        <v>805</v>
      </c>
      <c r="G40" s="254" t="s">
        <v>90</v>
      </c>
      <c r="H40" s="257">
        <v>3</v>
      </c>
      <c r="I40" s="257"/>
      <c r="J40" s="256" t="e">
        <f>J41</f>
        <v>#REF!</v>
      </c>
      <c r="K40" s="256" t="e">
        <f>K41</f>
        <v>#REF!</v>
      </c>
      <c r="L40" s="252"/>
    </row>
    <row r="41" spans="1:12" s="128" customFormat="1" ht="36" customHeight="1" hidden="1">
      <c r="A41" s="157" t="s">
        <v>123</v>
      </c>
      <c r="B41" s="123" t="s">
        <v>207</v>
      </c>
      <c r="C41" s="123" t="s">
        <v>30</v>
      </c>
      <c r="D41" s="123" t="s">
        <v>64</v>
      </c>
      <c r="E41" s="123" t="s">
        <v>144</v>
      </c>
      <c r="F41" s="124">
        <v>805</v>
      </c>
      <c r="G41" s="123" t="s">
        <v>90</v>
      </c>
      <c r="H41" s="118">
        <v>3</v>
      </c>
      <c r="I41" s="118">
        <v>240</v>
      </c>
      <c r="J41" s="121" t="e">
        <f>'приложение 4'!#REF!</f>
        <v>#REF!</v>
      </c>
      <c r="K41" s="121" t="e">
        <f>'приложение 4'!#REF!</f>
        <v>#REF!</v>
      </c>
      <c r="L41" s="251"/>
    </row>
    <row r="42" spans="1:12" s="162" customFormat="1" ht="39.75" customHeight="1">
      <c r="A42" s="217" t="s">
        <v>238</v>
      </c>
      <c r="B42" s="189" t="s">
        <v>207</v>
      </c>
      <c r="C42" s="189" t="s">
        <v>30</v>
      </c>
      <c r="D42" s="189" t="s">
        <v>90</v>
      </c>
      <c r="E42" s="189" t="s">
        <v>59</v>
      </c>
      <c r="F42" s="188">
        <v>805</v>
      </c>
      <c r="G42" s="189" t="s">
        <v>90</v>
      </c>
      <c r="H42" s="190" t="s">
        <v>90</v>
      </c>
      <c r="I42" s="207"/>
      <c r="J42" s="191">
        <f>J43</f>
        <v>220.3</v>
      </c>
      <c r="K42" s="191">
        <f>K43</f>
        <v>0</v>
      </c>
      <c r="L42" s="191">
        <f>L43</f>
        <v>0</v>
      </c>
    </row>
    <row r="43" spans="1:12" s="162" customFormat="1" ht="78.75" customHeight="1">
      <c r="A43" s="219" t="s">
        <v>141</v>
      </c>
      <c r="B43" s="194" t="s">
        <v>207</v>
      </c>
      <c r="C43" s="194" t="s">
        <v>30</v>
      </c>
      <c r="D43" s="194" t="s">
        <v>90</v>
      </c>
      <c r="E43" s="195" t="s">
        <v>142</v>
      </c>
      <c r="F43" s="193">
        <v>805</v>
      </c>
      <c r="G43" s="194" t="s">
        <v>90</v>
      </c>
      <c r="H43" s="195" t="s">
        <v>90</v>
      </c>
      <c r="I43" s="210"/>
      <c r="J43" s="196">
        <f>J44+J45</f>
        <v>220.3</v>
      </c>
      <c r="K43" s="196">
        <f>K44+K45</f>
        <v>0</v>
      </c>
      <c r="L43" s="196">
        <f>L44+L45</f>
        <v>0</v>
      </c>
    </row>
    <row r="44" spans="1:12" s="162" customFormat="1" ht="27" customHeight="1">
      <c r="A44" s="179" t="s">
        <v>121</v>
      </c>
      <c r="B44" s="180" t="s">
        <v>207</v>
      </c>
      <c r="C44" s="180" t="s">
        <v>30</v>
      </c>
      <c r="D44" s="180" t="s">
        <v>90</v>
      </c>
      <c r="E44" s="178" t="s">
        <v>142</v>
      </c>
      <c r="F44" s="32">
        <v>805</v>
      </c>
      <c r="G44" s="180" t="s">
        <v>90</v>
      </c>
      <c r="H44" s="178" t="s">
        <v>90</v>
      </c>
      <c r="I44" s="177">
        <v>120</v>
      </c>
      <c r="J44" s="196">
        <f>'приложение 4'!J136</f>
        <v>159.1</v>
      </c>
      <c r="K44" s="196">
        <f>'приложение 4'!K136</f>
        <v>0</v>
      </c>
      <c r="L44" s="196">
        <f>'приложение 4'!L136</f>
        <v>0</v>
      </c>
    </row>
    <row r="45" spans="1:12" s="128" customFormat="1" ht="41.25" customHeight="1">
      <c r="A45" s="201" t="s">
        <v>123</v>
      </c>
      <c r="B45" s="180" t="s">
        <v>207</v>
      </c>
      <c r="C45" s="180" t="s">
        <v>30</v>
      </c>
      <c r="D45" s="180" t="s">
        <v>90</v>
      </c>
      <c r="E45" s="178" t="s">
        <v>142</v>
      </c>
      <c r="F45" s="32">
        <v>805</v>
      </c>
      <c r="G45" s="180" t="s">
        <v>90</v>
      </c>
      <c r="H45" s="178" t="s">
        <v>90</v>
      </c>
      <c r="I45" s="177">
        <v>240</v>
      </c>
      <c r="J45" s="31">
        <f>'приложение 4'!J139</f>
        <v>61.2</v>
      </c>
      <c r="K45" s="31">
        <f>'приложение 4'!K139</f>
        <v>0</v>
      </c>
      <c r="L45" s="31">
        <f>'приложение 4'!L139</f>
        <v>0</v>
      </c>
    </row>
    <row r="46" spans="1:12" s="162" customFormat="1" ht="51" customHeight="1">
      <c r="A46" s="187" t="s">
        <v>239</v>
      </c>
      <c r="B46" s="189" t="s">
        <v>207</v>
      </c>
      <c r="C46" s="189" t="s">
        <v>30</v>
      </c>
      <c r="D46" s="189" t="s">
        <v>85</v>
      </c>
      <c r="E46" s="189" t="s">
        <v>59</v>
      </c>
      <c r="F46" s="315">
        <v>805</v>
      </c>
      <c r="G46" s="316" t="s">
        <v>91</v>
      </c>
      <c r="H46" s="190" t="s">
        <v>91</v>
      </c>
      <c r="I46" s="210"/>
      <c r="J46" s="191">
        <f aca="true" t="shared" si="2" ref="J46:L47">J47</f>
        <v>1.2</v>
      </c>
      <c r="K46" s="191">
        <f t="shared" si="2"/>
        <v>0</v>
      </c>
      <c r="L46" s="191">
        <f t="shared" si="2"/>
        <v>0</v>
      </c>
    </row>
    <row r="47" spans="1:12" s="162" customFormat="1" ht="69.75" customHeight="1">
      <c r="A47" s="219" t="s">
        <v>146</v>
      </c>
      <c r="B47" s="194" t="s">
        <v>207</v>
      </c>
      <c r="C47" s="194" t="s">
        <v>30</v>
      </c>
      <c r="D47" s="194" t="s">
        <v>85</v>
      </c>
      <c r="E47" s="194" t="s">
        <v>147</v>
      </c>
      <c r="F47" s="221">
        <v>805</v>
      </c>
      <c r="G47" s="220" t="s">
        <v>91</v>
      </c>
      <c r="H47" s="195" t="s">
        <v>91</v>
      </c>
      <c r="I47" s="210"/>
      <c r="J47" s="196">
        <f t="shared" si="2"/>
        <v>1.2</v>
      </c>
      <c r="K47" s="196">
        <f t="shared" si="2"/>
        <v>0</v>
      </c>
      <c r="L47" s="196">
        <f t="shared" si="2"/>
        <v>0</v>
      </c>
    </row>
    <row r="48" spans="1:12" s="128" customFormat="1" ht="18" customHeight="1">
      <c r="A48" s="179" t="s">
        <v>23</v>
      </c>
      <c r="B48" s="180" t="s">
        <v>207</v>
      </c>
      <c r="C48" s="180" t="s">
        <v>30</v>
      </c>
      <c r="D48" s="180" t="s">
        <v>85</v>
      </c>
      <c r="E48" s="180" t="s">
        <v>147</v>
      </c>
      <c r="F48" s="212">
        <v>805</v>
      </c>
      <c r="G48" s="211" t="s">
        <v>91</v>
      </c>
      <c r="H48" s="178" t="s">
        <v>91</v>
      </c>
      <c r="I48" s="177">
        <v>540</v>
      </c>
      <c r="J48" s="31">
        <f>'приложение 4'!J147</f>
        <v>1.2</v>
      </c>
      <c r="K48" s="31">
        <f>'приложение 4'!K147</f>
        <v>0</v>
      </c>
      <c r="L48" s="31">
        <f>'приложение 4'!L147</f>
        <v>0</v>
      </c>
    </row>
    <row r="49" spans="1:12" s="128" customFormat="1" ht="23.25" customHeight="1" hidden="1">
      <c r="A49" s="192" t="s">
        <v>177</v>
      </c>
      <c r="B49" s="194" t="s">
        <v>84</v>
      </c>
      <c r="C49" s="194" t="s">
        <v>30</v>
      </c>
      <c r="D49" s="194" t="s">
        <v>64</v>
      </c>
      <c r="E49" s="195" t="s">
        <v>176</v>
      </c>
      <c r="F49" s="193">
        <v>805</v>
      </c>
      <c r="G49" s="194" t="s">
        <v>90</v>
      </c>
      <c r="H49" s="210">
        <v>3</v>
      </c>
      <c r="I49" s="177"/>
      <c r="J49" s="31" t="e">
        <f>J50</f>
        <v>#REF!</v>
      </c>
      <c r="K49" s="251"/>
      <c r="L49" s="251"/>
    </row>
    <row r="50" spans="1:12" s="128" customFormat="1" ht="35.25" customHeight="1" hidden="1">
      <c r="A50" s="201" t="s">
        <v>123</v>
      </c>
      <c r="B50" s="194" t="s">
        <v>84</v>
      </c>
      <c r="C50" s="194" t="s">
        <v>30</v>
      </c>
      <c r="D50" s="194" t="s">
        <v>64</v>
      </c>
      <c r="E50" s="195" t="s">
        <v>176</v>
      </c>
      <c r="F50" s="193">
        <v>805</v>
      </c>
      <c r="G50" s="194" t="s">
        <v>90</v>
      </c>
      <c r="H50" s="210">
        <v>3</v>
      </c>
      <c r="I50" s="177">
        <v>240</v>
      </c>
      <c r="J50" s="31" t="e">
        <f>'приложение 4'!#REF!</f>
        <v>#REF!</v>
      </c>
      <c r="K50" s="251"/>
      <c r="L50" s="251"/>
    </row>
    <row r="51" spans="1:12" s="150" customFormat="1" ht="72.75" customHeight="1" hidden="1">
      <c r="A51" s="258" t="s">
        <v>163</v>
      </c>
      <c r="B51" s="259" t="s">
        <v>207</v>
      </c>
      <c r="C51" s="259" t="s">
        <v>30</v>
      </c>
      <c r="D51" s="259" t="s">
        <v>88</v>
      </c>
      <c r="E51" s="259" t="s">
        <v>59</v>
      </c>
      <c r="F51" s="260">
        <v>805</v>
      </c>
      <c r="G51" s="259" t="s">
        <v>84</v>
      </c>
      <c r="H51" s="261" t="s">
        <v>63</v>
      </c>
      <c r="I51" s="118"/>
      <c r="J51" s="262" t="e">
        <f>J52</f>
        <v>#REF!</v>
      </c>
      <c r="K51" s="262" t="e">
        <f>K52</f>
        <v>#REF!</v>
      </c>
      <c r="L51" s="281"/>
    </row>
    <row r="52" spans="1:12" s="162" customFormat="1" ht="102" customHeight="1" hidden="1">
      <c r="A52" s="263" t="s">
        <v>151</v>
      </c>
      <c r="B52" s="254" t="s">
        <v>207</v>
      </c>
      <c r="C52" s="254" t="s">
        <v>30</v>
      </c>
      <c r="D52" s="254" t="s">
        <v>88</v>
      </c>
      <c r="E52" s="254" t="s">
        <v>152</v>
      </c>
      <c r="F52" s="255">
        <v>805</v>
      </c>
      <c r="G52" s="254" t="s">
        <v>84</v>
      </c>
      <c r="H52" s="264" t="s">
        <v>63</v>
      </c>
      <c r="I52" s="257"/>
      <c r="J52" s="256" t="e">
        <f>J53</f>
        <v>#REF!</v>
      </c>
      <c r="K52" s="256" t="e">
        <f>K53</f>
        <v>#REF!</v>
      </c>
      <c r="L52" s="252"/>
    </row>
    <row r="53" spans="1:12" s="128" customFormat="1" ht="20.25" customHeight="1" hidden="1">
      <c r="A53" s="116" t="s">
        <v>23</v>
      </c>
      <c r="B53" s="123" t="s">
        <v>207</v>
      </c>
      <c r="C53" s="123" t="s">
        <v>30</v>
      </c>
      <c r="D53" s="123" t="s">
        <v>88</v>
      </c>
      <c r="E53" s="123" t="s">
        <v>152</v>
      </c>
      <c r="F53" s="124">
        <v>805</v>
      </c>
      <c r="G53" s="123" t="s">
        <v>84</v>
      </c>
      <c r="H53" s="119" t="s">
        <v>63</v>
      </c>
      <c r="I53" s="118">
        <v>540</v>
      </c>
      <c r="J53" s="121" t="e">
        <f>'приложение 4'!#REF!</f>
        <v>#REF!</v>
      </c>
      <c r="K53" s="121" t="e">
        <f>'приложение 4'!#REF!</f>
        <v>#REF!</v>
      </c>
      <c r="L53" s="251"/>
    </row>
    <row r="54" spans="1:12" s="150" customFormat="1" ht="39" customHeight="1" hidden="1">
      <c r="A54" s="267" t="s">
        <v>162</v>
      </c>
      <c r="B54" s="259" t="s">
        <v>207</v>
      </c>
      <c r="C54" s="259" t="s">
        <v>30</v>
      </c>
      <c r="D54" s="259" t="s">
        <v>63</v>
      </c>
      <c r="E54" s="268" t="s">
        <v>59</v>
      </c>
      <c r="F54" s="269">
        <v>805</v>
      </c>
      <c r="G54" s="268" t="s">
        <v>63</v>
      </c>
      <c r="H54" s="261" t="s">
        <v>159</v>
      </c>
      <c r="I54" s="265"/>
      <c r="J54" s="262">
        <f>J55</f>
        <v>0</v>
      </c>
      <c r="K54" s="262">
        <f>K55</f>
        <v>0</v>
      </c>
      <c r="L54" s="281"/>
    </row>
    <row r="55" spans="1:12" s="162" customFormat="1" ht="56.25" customHeight="1" hidden="1">
      <c r="A55" s="253" t="s">
        <v>149</v>
      </c>
      <c r="B55" s="254" t="s">
        <v>207</v>
      </c>
      <c r="C55" s="254" t="s">
        <v>30</v>
      </c>
      <c r="D55" s="254" t="s">
        <v>63</v>
      </c>
      <c r="E55" s="270" t="s">
        <v>150</v>
      </c>
      <c r="F55" s="271">
        <v>805</v>
      </c>
      <c r="G55" s="270" t="s">
        <v>63</v>
      </c>
      <c r="H55" s="264" t="s">
        <v>159</v>
      </c>
      <c r="I55" s="257"/>
      <c r="J55" s="256">
        <f>J56</f>
        <v>0</v>
      </c>
      <c r="K55" s="256">
        <f>K56</f>
        <v>0</v>
      </c>
      <c r="L55" s="252"/>
    </row>
    <row r="56" spans="1:12" s="128" customFormat="1" ht="43.5" customHeight="1" hidden="1">
      <c r="A56" s="157" t="s">
        <v>123</v>
      </c>
      <c r="B56" s="123" t="s">
        <v>207</v>
      </c>
      <c r="C56" s="123" t="s">
        <v>30</v>
      </c>
      <c r="D56" s="123" t="s">
        <v>63</v>
      </c>
      <c r="E56" s="272" t="s">
        <v>150</v>
      </c>
      <c r="F56" s="273">
        <v>805</v>
      </c>
      <c r="G56" s="272" t="s">
        <v>63</v>
      </c>
      <c r="H56" s="119" t="s">
        <v>159</v>
      </c>
      <c r="I56" s="118">
        <v>240</v>
      </c>
      <c r="J56" s="121">
        <v>0</v>
      </c>
      <c r="K56" s="121">
        <v>0</v>
      </c>
      <c r="L56" s="251"/>
    </row>
    <row r="57" spans="1:12" s="150" customFormat="1" ht="53.25" customHeight="1" hidden="1">
      <c r="A57" s="258" t="s">
        <v>164</v>
      </c>
      <c r="B57" s="259" t="s">
        <v>207</v>
      </c>
      <c r="C57" s="259" t="s">
        <v>30</v>
      </c>
      <c r="D57" s="259" t="s">
        <v>90</v>
      </c>
      <c r="E57" s="259" t="s">
        <v>59</v>
      </c>
      <c r="F57" s="269">
        <v>805</v>
      </c>
      <c r="G57" s="268" t="s">
        <v>91</v>
      </c>
      <c r="H57" s="261" t="s">
        <v>91</v>
      </c>
      <c r="I57" s="118"/>
      <c r="J57" s="262">
        <f>J58</f>
        <v>0</v>
      </c>
      <c r="K57" s="262">
        <f>K58</f>
        <v>0</v>
      </c>
      <c r="L57" s="281"/>
    </row>
    <row r="58" spans="1:12" s="162" customFormat="1" ht="71.25" customHeight="1" hidden="1">
      <c r="A58" s="266" t="s">
        <v>146</v>
      </c>
      <c r="B58" s="254" t="s">
        <v>207</v>
      </c>
      <c r="C58" s="254" t="s">
        <v>30</v>
      </c>
      <c r="D58" s="254" t="s">
        <v>90</v>
      </c>
      <c r="E58" s="254" t="s">
        <v>147</v>
      </c>
      <c r="F58" s="271">
        <v>805</v>
      </c>
      <c r="G58" s="270" t="s">
        <v>91</v>
      </c>
      <c r="H58" s="264" t="s">
        <v>91</v>
      </c>
      <c r="I58" s="257"/>
      <c r="J58" s="256">
        <f>J59</f>
        <v>0</v>
      </c>
      <c r="K58" s="256">
        <f>K59</f>
        <v>0</v>
      </c>
      <c r="L58" s="252"/>
    </row>
    <row r="59" spans="1:12" s="128" customFormat="1" ht="21" customHeight="1" hidden="1">
      <c r="A59" s="116" t="s">
        <v>23</v>
      </c>
      <c r="B59" s="123" t="s">
        <v>207</v>
      </c>
      <c r="C59" s="123" t="s">
        <v>30</v>
      </c>
      <c r="D59" s="123" t="s">
        <v>90</v>
      </c>
      <c r="E59" s="123" t="s">
        <v>147</v>
      </c>
      <c r="F59" s="273">
        <v>805</v>
      </c>
      <c r="G59" s="272" t="s">
        <v>91</v>
      </c>
      <c r="H59" s="119" t="s">
        <v>91</v>
      </c>
      <c r="I59" s="118">
        <v>540</v>
      </c>
      <c r="J59" s="121">
        <v>0</v>
      </c>
      <c r="K59" s="121">
        <v>0</v>
      </c>
      <c r="L59" s="251"/>
    </row>
    <row r="60" spans="1:12" s="314" customFormat="1" ht="34.5" customHeight="1">
      <c r="A60" s="187" t="s">
        <v>240</v>
      </c>
      <c r="B60" s="189" t="s">
        <v>207</v>
      </c>
      <c r="C60" s="189" t="s">
        <v>30</v>
      </c>
      <c r="D60" s="189" t="s">
        <v>91</v>
      </c>
      <c r="E60" s="189" t="s">
        <v>59</v>
      </c>
      <c r="F60" s="188">
        <v>805</v>
      </c>
      <c r="G60" s="189" t="s">
        <v>86</v>
      </c>
      <c r="H60" s="190" t="s">
        <v>84</v>
      </c>
      <c r="I60" s="207"/>
      <c r="J60" s="191">
        <f aca="true" t="shared" si="3" ref="J60:L61">J61</f>
        <v>0</v>
      </c>
      <c r="K60" s="191">
        <f t="shared" si="3"/>
        <v>0</v>
      </c>
      <c r="L60" s="191">
        <f t="shared" si="3"/>
        <v>25</v>
      </c>
    </row>
    <row r="61" spans="1:12" s="162" customFormat="1" ht="34.5" customHeight="1">
      <c r="A61" s="219" t="s">
        <v>165</v>
      </c>
      <c r="B61" s="194" t="s">
        <v>207</v>
      </c>
      <c r="C61" s="194" t="s">
        <v>30</v>
      </c>
      <c r="D61" s="194" t="s">
        <v>91</v>
      </c>
      <c r="E61" s="194" t="s">
        <v>241</v>
      </c>
      <c r="F61" s="193">
        <v>805</v>
      </c>
      <c r="G61" s="194" t="s">
        <v>86</v>
      </c>
      <c r="H61" s="195" t="s">
        <v>84</v>
      </c>
      <c r="I61" s="210"/>
      <c r="J61" s="196">
        <f t="shared" si="3"/>
        <v>0</v>
      </c>
      <c r="K61" s="196">
        <f t="shared" si="3"/>
        <v>0</v>
      </c>
      <c r="L61" s="196">
        <f t="shared" si="3"/>
        <v>25</v>
      </c>
    </row>
    <row r="62" spans="1:12" s="150" customFormat="1" ht="37.5" customHeight="1">
      <c r="A62" s="201" t="s">
        <v>123</v>
      </c>
      <c r="B62" s="180" t="s">
        <v>207</v>
      </c>
      <c r="C62" s="180" t="s">
        <v>30</v>
      </c>
      <c r="D62" s="180" t="s">
        <v>91</v>
      </c>
      <c r="E62" s="180" t="s">
        <v>241</v>
      </c>
      <c r="F62" s="32">
        <v>805</v>
      </c>
      <c r="G62" s="180" t="s">
        <v>86</v>
      </c>
      <c r="H62" s="178" t="s">
        <v>84</v>
      </c>
      <c r="I62" s="177">
        <v>240</v>
      </c>
      <c r="J62" s="31">
        <f>'приложение 4'!J160</f>
        <v>0</v>
      </c>
      <c r="K62" s="31">
        <f>'приложение 4'!K160</f>
        <v>0</v>
      </c>
      <c r="L62" s="31">
        <f>'приложение 4'!L160</f>
        <v>25</v>
      </c>
    </row>
    <row r="63" spans="1:12" s="150" customFormat="1" ht="24.75" customHeight="1" hidden="1">
      <c r="A63" s="267" t="s">
        <v>193</v>
      </c>
      <c r="B63" s="259" t="s">
        <v>207</v>
      </c>
      <c r="C63" s="259" t="s">
        <v>30</v>
      </c>
      <c r="D63" s="259" t="s">
        <v>91</v>
      </c>
      <c r="E63" s="259" t="s">
        <v>59</v>
      </c>
      <c r="F63" s="260">
        <v>805</v>
      </c>
      <c r="G63" s="259" t="s">
        <v>90</v>
      </c>
      <c r="H63" s="261" t="s">
        <v>84</v>
      </c>
      <c r="I63" s="265"/>
      <c r="J63" s="262">
        <f>J64</f>
        <v>0</v>
      </c>
      <c r="K63" s="262">
        <f>K64</f>
        <v>0</v>
      </c>
      <c r="L63" s="281"/>
    </row>
    <row r="64" spans="1:12" s="150" customFormat="1" ht="105.75" customHeight="1" hidden="1">
      <c r="A64" s="157" t="s">
        <v>139</v>
      </c>
      <c r="B64" s="123" t="s">
        <v>207</v>
      </c>
      <c r="C64" s="123" t="s">
        <v>30</v>
      </c>
      <c r="D64" s="123" t="s">
        <v>91</v>
      </c>
      <c r="E64" s="119" t="s">
        <v>140</v>
      </c>
      <c r="F64" s="124">
        <v>805</v>
      </c>
      <c r="G64" s="123" t="s">
        <v>90</v>
      </c>
      <c r="H64" s="119" t="s">
        <v>84</v>
      </c>
      <c r="I64" s="118"/>
      <c r="J64" s="121">
        <f>J65</f>
        <v>0</v>
      </c>
      <c r="K64" s="121">
        <f>K65</f>
        <v>0</v>
      </c>
      <c r="L64" s="281"/>
    </row>
    <row r="65" spans="1:12" s="150" customFormat="1" ht="45.75" customHeight="1" hidden="1">
      <c r="A65" s="157" t="s">
        <v>123</v>
      </c>
      <c r="B65" s="123" t="s">
        <v>207</v>
      </c>
      <c r="C65" s="123" t="s">
        <v>30</v>
      </c>
      <c r="D65" s="123" t="s">
        <v>91</v>
      </c>
      <c r="E65" s="119" t="s">
        <v>140</v>
      </c>
      <c r="F65" s="124">
        <v>805</v>
      </c>
      <c r="G65" s="123" t="s">
        <v>90</v>
      </c>
      <c r="H65" s="119" t="s">
        <v>84</v>
      </c>
      <c r="I65" s="118">
        <v>240</v>
      </c>
      <c r="J65" s="121">
        <v>0</v>
      </c>
      <c r="K65" s="121">
        <v>0</v>
      </c>
      <c r="L65" s="281"/>
    </row>
    <row r="66" spans="1:12" s="150" customFormat="1" ht="38.25" customHeight="1" hidden="1">
      <c r="A66" s="267" t="s">
        <v>194</v>
      </c>
      <c r="B66" s="259" t="s">
        <v>207</v>
      </c>
      <c r="C66" s="259" t="s">
        <v>30</v>
      </c>
      <c r="D66" s="259" t="s">
        <v>195</v>
      </c>
      <c r="E66" s="259" t="s">
        <v>59</v>
      </c>
      <c r="F66" s="260">
        <v>805</v>
      </c>
      <c r="G66" s="259" t="s">
        <v>90</v>
      </c>
      <c r="H66" s="261" t="s">
        <v>90</v>
      </c>
      <c r="I66" s="265"/>
      <c r="J66" s="262">
        <f>J67</f>
        <v>0</v>
      </c>
      <c r="K66" s="262">
        <f>K67</f>
        <v>0</v>
      </c>
      <c r="L66" s="281"/>
    </row>
    <row r="67" spans="1:12" s="150" customFormat="1" ht="69.75" customHeight="1" hidden="1">
      <c r="A67" s="157" t="s">
        <v>141</v>
      </c>
      <c r="B67" s="123" t="s">
        <v>207</v>
      </c>
      <c r="C67" s="123" t="s">
        <v>30</v>
      </c>
      <c r="D67" s="123" t="s">
        <v>195</v>
      </c>
      <c r="E67" s="119" t="s">
        <v>142</v>
      </c>
      <c r="F67" s="124">
        <v>805</v>
      </c>
      <c r="G67" s="123" t="s">
        <v>90</v>
      </c>
      <c r="H67" s="119" t="s">
        <v>90</v>
      </c>
      <c r="I67" s="118"/>
      <c r="J67" s="121">
        <f>J68</f>
        <v>0</v>
      </c>
      <c r="K67" s="121">
        <f>K68</f>
        <v>0</v>
      </c>
      <c r="L67" s="281"/>
    </row>
    <row r="68" spans="1:12" s="150" customFormat="1" ht="45.75" customHeight="1" hidden="1">
      <c r="A68" s="157" t="s">
        <v>123</v>
      </c>
      <c r="B68" s="123" t="s">
        <v>207</v>
      </c>
      <c r="C68" s="123" t="s">
        <v>30</v>
      </c>
      <c r="D68" s="123" t="s">
        <v>195</v>
      </c>
      <c r="E68" s="119" t="s">
        <v>142</v>
      </c>
      <c r="F68" s="124">
        <v>805</v>
      </c>
      <c r="G68" s="123" t="s">
        <v>90</v>
      </c>
      <c r="H68" s="119" t="s">
        <v>90</v>
      </c>
      <c r="I68" s="118">
        <v>240</v>
      </c>
      <c r="J68" s="121">
        <v>0</v>
      </c>
      <c r="K68" s="121">
        <v>0</v>
      </c>
      <c r="L68" s="281"/>
    </row>
    <row r="69" spans="1:12" s="128" customFormat="1" ht="18">
      <c r="A69" s="213" t="s">
        <v>15</v>
      </c>
      <c r="B69" s="250"/>
      <c r="C69" s="250"/>
      <c r="D69" s="250"/>
      <c r="E69" s="176"/>
      <c r="F69" s="173"/>
      <c r="G69" s="173"/>
      <c r="H69" s="32"/>
      <c r="I69" s="32"/>
      <c r="J69" s="175">
        <f>J22+J27+J30+J33+J42+J46+J60</f>
        <v>935.5</v>
      </c>
      <c r="K69" s="175">
        <f>K22+K27+K30+K33+K42+K46+K60</f>
        <v>965.2</v>
      </c>
      <c r="L69" s="175">
        <f>L22+L27+L30+L33+L42+L46+L60</f>
        <v>1068.6</v>
      </c>
    </row>
    <row r="70" spans="1:12" ht="15.75" customHeight="1">
      <c r="A70" s="36"/>
      <c r="B70" s="93"/>
      <c r="C70" s="93"/>
      <c r="D70" s="93"/>
      <c r="E70" s="88"/>
      <c r="F70" s="88"/>
      <c r="G70" s="88"/>
      <c r="H70" s="37"/>
      <c r="I70" s="37"/>
      <c r="J70" s="38"/>
      <c r="L70" s="322" t="s">
        <v>277</v>
      </c>
    </row>
    <row r="71" spans="2:10" ht="18">
      <c r="B71" s="94"/>
      <c r="C71" s="94"/>
      <c r="D71" s="94"/>
      <c r="J71" s="40"/>
    </row>
  </sheetData>
  <sheetProtection/>
  <mergeCells count="16">
    <mergeCell ref="B20:E20"/>
    <mergeCell ref="A14:K14"/>
    <mergeCell ref="A18:A19"/>
    <mergeCell ref="B18:E19"/>
    <mergeCell ref="F18:F19"/>
    <mergeCell ref="A15:L15"/>
    <mergeCell ref="H11:L11"/>
    <mergeCell ref="G18:G19"/>
    <mergeCell ref="H18:H19"/>
    <mergeCell ref="I18:I19"/>
    <mergeCell ref="J18:L18"/>
    <mergeCell ref="E9:F9"/>
    <mergeCell ref="E11:G11"/>
    <mergeCell ref="E12:F12"/>
    <mergeCell ref="A16:J16"/>
    <mergeCell ref="H12:I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view="pageBreakPreview" zoomScale="80" zoomScaleSheetLayoutView="80" zoomScalePageLayoutView="0" workbookViewId="0" topLeftCell="A9">
      <selection activeCell="B27" sqref="B27"/>
    </sheetView>
  </sheetViews>
  <sheetFormatPr defaultColWidth="9.140625" defaultRowHeight="12.75"/>
  <cols>
    <col min="1" max="1" width="59.28125" style="43" customWidth="1"/>
    <col min="2" max="2" width="48.140625" style="43" customWidth="1"/>
    <col min="3" max="16384" width="9.140625" style="43" customWidth="1"/>
  </cols>
  <sheetData>
    <row r="1" s="98" customFormat="1" ht="15" hidden="1">
      <c r="A1" s="96"/>
    </row>
    <row r="2" spans="1:3" s="98" customFormat="1" ht="15" hidden="1">
      <c r="A2" s="96"/>
      <c r="B2" s="409"/>
      <c r="C2" s="410"/>
    </row>
    <row r="3" spans="1:3" s="98" customFormat="1" ht="15" hidden="1">
      <c r="A3" s="96"/>
      <c r="B3" s="411"/>
      <c r="C3" s="410"/>
    </row>
    <row r="4" spans="1:3" s="98" customFormat="1" ht="15" hidden="1">
      <c r="A4" s="96"/>
      <c r="B4" s="75"/>
      <c r="C4" s="97"/>
    </row>
    <row r="5" spans="1:4" s="98" customFormat="1" ht="18" hidden="1">
      <c r="A5" s="96"/>
      <c r="B5" s="319" t="s">
        <v>246</v>
      </c>
      <c r="C5" s="14"/>
      <c r="D5" s="41"/>
    </row>
    <row r="6" spans="1:4" s="98" customFormat="1" ht="18" hidden="1">
      <c r="A6" s="96"/>
      <c r="B6" s="319" t="s">
        <v>29</v>
      </c>
      <c r="C6" s="14"/>
      <c r="D6" s="41"/>
    </row>
    <row r="7" spans="1:4" s="98" customFormat="1" ht="18" hidden="1">
      <c r="A7" s="96"/>
      <c r="B7" s="319" t="s">
        <v>245</v>
      </c>
      <c r="C7" s="14"/>
      <c r="D7" s="41"/>
    </row>
    <row r="8" spans="1:3" s="98" customFormat="1" ht="15" hidden="1">
      <c r="A8" s="96"/>
      <c r="B8" s="75"/>
      <c r="C8" s="97"/>
    </row>
    <row r="9" spans="1:3" s="98" customFormat="1" ht="15">
      <c r="A9" s="96"/>
      <c r="B9" s="343" t="s">
        <v>250</v>
      </c>
      <c r="C9" s="97"/>
    </row>
    <row r="10" spans="1:3" s="98" customFormat="1" ht="15">
      <c r="A10" s="96"/>
      <c r="B10" s="343" t="s">
        <v>286</v>
      </c>
      <c r="C10" s="97"/>
    </row>
    <row r="11" spans="1:3" s="98" customFormat="1" ht="15">
      <c r="A11" s="96"/>
      <c r="B11" s="343" t="s">
        <v>278</v>
      </c>
      <c r="C11" s="97"/>
    </row>
    <row r="12" spans="1:3" s="98" customFormat="1" ht="15">
      <c r="A12" s="96"/>
      <c r="B12" s="343"/>
      <c r="C12" s="97"/>
    </row>
    <row r="13" spans="1:5" s="98" customFormat="1" ht="15">
      <c r="A13" s="96"/>
      <c r="B13" s="346" t="s">
        <v>283</v>
      </c>
      <c r="C13" s="346"/>
      <c r="D13" s="282"/>
      <c r="E13" s="86"/>
    </row>
    <row r="14" spans="1:5" s="98" customFormat="1" ht="18.75" customHeight="1">
      <c r="A14" s="96"/>
      <c r="B14" s="286" t="s">
        <v>224</v>
      </c>
      <c r="C14" s="286"/>
      <c r="D14" s="282"/>
      <c r="E14" s="86"/>
    </row>
    <row r="15" spans="1:5" s="98" customFormat="1" ht="35.25" customHeight="1">
      <c r="A15" s="96"/>
      <c r="B15" s="347" t="s">
        <v>251</v>
      </c>
      <c r="C15" s="347"/>
      <c r="D15" s="347"/>
      <c r="E15" s="86"/>
    </row>
    <row r="16" spans="1:5" s="98" customFormat="1" ht="13.5" customHeight="1">
      <c r="A16" s="96"/>
      <c r="B16" s="346" t="s">
        <v>276</v>
      </c>
      <c r="C16" s="346"/>
      <c r="D16" s="282"/>
      <c r="E16" s="86"/>
    </row>
    <row r="17" spans="2:4" s="2" customFormat="1" ht="6" customHeight="1">
      <c r="B17" s="352"/>
      <c r="C17" s="352"/>
      <c r="D17" s="5"/>
    </row>
    <row r="18" spans="1:7" ht="15">
      <c r="A18" s="44"/>
      <c r="B18" s="80"/>
      <c r="C18" s="45"/>
      <c r="D18" s="45"/>
      <c r="E18" s="42"/>
      <c r="F18" s="42"/>
      <c r="G18" s="42"/>
    </row>
    <row r="19" spans="1:7" ht="57" customHeight="1">
      <c r="A19" s="407" t="s">
        <v>258</v>
      </c>
      <c r="B19" s="408"/>
      <c r="C19" s="45"/>
      <c r="D19" s="45"/>
      <c r="E19" s="42"/>
      <c r="F19" s="42"/>
      <c r="G19" s="42"/>
    </row>
    <row r="20" spans="1:7" ht="23.25" customHeight="1">
      <c r="A20" s="44"/>
      <c r="B20" s="46" t="s">
        <v>93</v>
      </c>
      <c r="C20" s="45"/>
      <c r="D20" s="45"/>
      <c r="E20" s="42"/>
      <c r="F20" s="42"/>
      <c r="G20" s="42"/>
    </row>
    <row r="21" spans="1:2" ht="15">
      <c r="A21" s="47" t="s">
        <v>94</v>
      </c>
      <c r="B21" s="47" t="s">
        <v>111</v>
      </c>
    </row>
    <row r="22" spans="1:2" ht="15">
      <c r="A22" s="47">
        <v>1</v>
      </c>
      <c r="B22" s="47">
        <v>2</v>
      </c>
    </row>
    <row r="23" spans="1:2" ht="63">
      <c r="A23" s="57" t="s">
        <v>95</v>
      </c>
      <c r="B23" s="95">
        <f>'приложение 4'!J54</f>
        <v>52.4</v>
      </c>
    </row>
    <row r="24" spans="1:2" ht="141.75">
      <c r="A24" s="67" t="s">
        <v>180</v>
      </c>
      <c r="B24" s="95">
        <f>'приложение 4'!J56</f>
        <v>31.2</v>
      </c>
    </row>
    <row r="25" spans="1:2" ht="51.75" customHeight="1">
      <c r="A25" s="57" t="s">
        <v>96</v>
      </c>
      <c r="B25" s="95">
        <f>'приложение 4'!J62</f>
        <v>19.7</v>
      </c>
    </row>
    <row r="26" spans="1:2" ht="95.25" customHeight="1">
      <c r="A26" s="57" t="s">
        <v>113</v>
      </c>
      <c r="B26" s="95">
        <f>'приложение 4'!J58</f>
        <v>72.2</v>
      </c>
    </row>
    <row r="27" spans="1:2" ht="78.75">
      <c r="A27" s="67" t="s">
        <v>181</v>
      </c>
      <c r="B27" s="95">
        <f>'приложение 4'!J85</f>
        <v>246.9</v>
      </c>
    </row>
    <row r="28" spans="1:2" ht="78.75">
      <c r="A28" s="57" t="s">
        <v>97</v>
      </c>
      <c r="B28" s="95">
        <f>'приложение 4'!J83</f>
        <v>29.2</v>
      </c>
    </row>
    <row r="29" spans="1:2" ht="87.75" customHeight="1">
      <c r="A29" s="57" t="s">
        <v>98</v>
      </c>
      <c r="B29" s="95">
        <f>'приложение 4'!J147</f>
        <v>1.2</v>
      </c>
    </row>
    <row r="30" spans="1:2" ht="74.25" customHeight="1">
      <c r="A30" s="67" t="s">
        <v>174</v>
      </c>
      <c r="B30" s="95">
        <f>'приложение 4'!J87</f>
        <v>0.4</v>
      </c>
    </row>
    <row r="31" spans="1:2" ht="15">
      <c r="A31" s="47" t="s">
        <v>49</v>
      </c>
      <c r="B31" s="49">
        <f>SUM(B23:B30)</f>
        <v>453.19999999999993</v>
      </c>
    </row>
    <row r="32" ht="15">
      <c r="B32" s="76" t="s">
        <v>277</v>
      </c>
    </row>
  </sheetData>
  <sheetProtection/>
  <mergeCells count="7">
    <mergeCell ref="A19:B19"/>
    <mergeCell ref="B17:C17"/>
    <mergeCell ref="B2:C2"/>
    <mergeCell ref="B3:C3"/>
    <mergeCell ref="B13:C13"/>
    <mergeCell ref="B15:D15"/>
    <mergeCell ref="B16:C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7"/>
  <sheetViews>
    <sheetView view="pageBreakPreview" zoomScaleSheetLayoutView="100" zoomScalePageLayoutView="0" workbookViewId="0" topLeftCell="A13">
      <selection activeCell="B6" sqref="B6"/>
    </sheetView>
  </sheetViews>
  <sheetFormatPr defaultColWidth="9.140625" defaultRowHeight="12.75"/>
  <cols>
    <col min="1" max="1" width="54.140625" style="43" customWidth="1"/>
    <col min="2" max="2" width="49.00390625" style="43" customWidth="1"/>
    <col min="3" max="16384" width="9.140625" style="43" customWidth="1"/>
  </cols>
  <sheetData>
    <row r="1" spans="2:4" ht="18" hidden="1">
      <c r="B1" s="319" t="s">
        <v>247</v>
      </c>
      <c r="C1" s="14"/>
      <c r="D1" s="41"/>
    </row>
    <row r="2" spans="2:4" ht="18" hidden="1">
      <c r="B2" s="319" t="s">
        <v>29</v>
      </c>
      <c r="C2" s="14"/>
      <c r="D2" s="41"/>
    </row>
    <row r="3" spans="2:4" ht="18" hidden="1">
      <c r="B3" s="319" t="s">
        <v>245</v>
      </c>
      <c r="C3" s="14"/>
      <c r="D3" s="41"/>
    </row>
    <row r="4" ht="15" hidden="1"/>
    <row r="5" ht="15">
      <c r="B5" s="343" t="s">
        <v>246</v>
      </c>
    </row>
    <row r="6" ht="15">
      <c r="B6" s="343" t="s">
        <v>286</v>
      </c>
    </row>
    <row r="7" ht="15">
      <c r="B7" s="343" t="s">
        <v>278</v>
      </c>
    </row>
    <row r="8" spans="2:6" ht="18" customHeight="1">
      <c r="B8" s="346" t="s">
        <v>284</v>
      </c>
      <c r="C8" s="346"/>
      <c r="D8" s="282"/>
      <c r="E8" s="82"/>
      <c r="F8" s="82"/>
    </row>
    <row r="9" spans="2:6" ht="18.75" customHeight="1">
      <c r="B9" s="288" t="s">
        <v>224</v>
      </c>
      <c r="C9" s="288"/>
      <c r="D9" s="282"/>
      <c r="E9" s="82"/>
      <c r="F9" s="82"/>
    </row>
    <row r="10" spans="2:6" ht="30.75" customHeight="1">
      <c r="B10" s="347" t="s">
        <v>251</v>
      </c>
      <c r="C10" s="347"/>
      <c r="D10" s="347"/>
      <c r="E10" s="347"/>
      <c r="F10" s="347"/>
    </row>
    <row r="11" spans="2:6" ht="10.5" customHeight="1">
      <c r="B11" s="346" t="s">
        <v>276</v>
      </c>
      <c r="C11" s="346"/>
      <c r="D11" s="282"/>
      <c r="E11" s="84"/>
      <c r="F11" s="84"/>
    </row>
    <row r="12" spans="1:7" ht="15" hidden="1">
      <c r="A12" s="44"/>
      <c r="B12" s="131"/>
      <c r="C12" s="289"/>
      <c r="D12" s="289"/>
      <c r="E12" s="42"/>
      <c r="F12" s="42"/>
      <c r="G12" s="42"/>
    </row>
    <row r="13" spans="1:7" ht="61.5" customHeight="1">
      <c r="A13" s="407" t="s">
        <v>259</v>
      </c>
      <c r="B13" s="408"/>
      <c r="C13" s="45"/>
      <c r="D13" s="45"/>
      <c r="E13" s="42"/>
      <c r="F13" s="42"/>
      <c r="G13" s="42"/>
    </row>
    <row r="14" spans="1:7" ht="15">
      <c r="A14" s="44"/>
      <c r="B14" s="46" t="s">
        <v>93</v>
      </c>
      <c r="C14" s="45"/>
      <c r="D14" s="45"/>
      <c r="E14" s="42"/>
      <c r="F14" s="42"/>
      <c r="G14" s="42"/>
    </row>
    <row r="15" spans="1:2" ht="15">
      <c r="A15" s="47" t="s">
        <v>94</v>
      </c>
      <c r="B15" s="47" t="s">
        <v>111</v>
      </c>
    </row>
    <row r="16" spans="1:2" ht="15">
      <c r="A16" s="47">
        <v>1</v>
      </c>
      <c r="B16" s="47">
        <v>2</v>
      </c>
    </row>
    <row r="17" spans="1:2" ht="15">
      <c r="A17" s="323" t="s">
        <v>243</v>
      </c>
      <c r="B17" s="47">
        <f>B18</f>
        <v>20.3</v>
      </c>
    </row>
    <row r="18" spans="1:2" ht="90">
      <c r="A18" s="324" t="s">
        <v>244</v>
      </c>
      <c r="B18" s="47">
        <v>20.3</v>
      </c>
    </row>
    <row r="19" spans="1:2" ht="15">
      <c r="A19" s="47"/>
      <c r="B19" s="47"/>
    </row>
    <row r="20" spans="1:2" ht="15.75">
      <c r="A20" s="412" t="s">
        <v>35</v>
      </c>
      <c r="B20" s="413"/>
    </row>
    <row r="21" spans="1:2" ht="94.5">
      <c r="A21" s="57" t="s">
        <v>66</v>
      </c>
      <c r="B21" s="58">
        <f>'приложение 2'!C42</f>
        <v>200</v>
      </c>
    </row>
    <row r="22" spans="1:2" ht="15.75">
      <c r="A22" s="274" t="s">
        <v>36</v>
      </c>
      <c r="B22" s="276">
        <f>B21</f>
        <v>200</v>
      </c>
    </row>
    <row r="23" spans="1:2" ht="15.75">
      <c r="A23" s="412" t="s">
        <v>214</v>
      </c>
      <c r="B23" s="413"/>
    </row>
    <row r="24" spans="1:2" ht="104.25" customHeight="1">
      <c r="A24" s="275" t="s">
        <v>66</v>
      </c>
      <c r="B24" s="276">
        <f>B26</f>
        <v>220.3</v>
      </c>
    </row>
    <row r="25" spans="1:2" ht="15.75">
      <c r="A25" s="57" t="s">
        <v>114</v>
      </c>
      <c r="B25" s="48"/>
    </row>
    <row r="26" spans="1:2" ht="123.75" customHeight="1">
      <c r="A26" s="67" t="s">
        <v>118</v>
      </c>
      <c r="B26" s="31">
        <f>200+B17</f>
        <v>220.3</v>
      </c>
    </row>
    <row r="27" ht="15">
      <c r="B27" s="76" t="s">
        <v>277</v>
      </c>
    </row>
  </sheetData>
  <sheetProtection/>
  <mergeCells count="6">
    <mergeCell ref="B8:C8"/>
    <mergeCell ref="B10:F10"/>
    <mergeCell ref="B11:C11"/>
    <mergeCell ref="A13:B13"/>
    <mergeCell ref="A20:B20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39.57421875" style="68" customWidth="1"/>
    <col min="2" max="2" width="29.421875" style="68" customWidth="1"/>
    <col min="3" max="3" width="16.8515625" style="68" customWidth="1"/>
    <col min="4" max="16384" width="9.140625" style="68" customWidth="1"/>
  </cols>
  <sheetData>
    <row r="1" spans="1:4" ht="15.75" customHeight="1">
      <c r="A1" s="55"/>
      <c r="B1" s="418" t="s">
        <v>199</v>
      </c>
      <c r="C1" s="418"/>
      <c r="D1" s="90"/>
    </row>
    <row r="2" spans="1:4" ht="12.75" customHeight="1">
      <c r="A2" s="9"/>
      <c r="B2" s="414" t="s">
        <v>286</v>
      </c>
      <c r="C2" s="414"/>
      <c r="D2" s="90"/>
    </row>
    <row r="3" spans="1:4" ht="15" customHeight="1">
      <c r="A3" s="9"/>
      <c r="B3" s="414" t="s">
        <v>154</v>
      </c>
      <c r="C3" s="414"/>
      <c r="D3" s="386"/>
    </row>
    <row r="4" spans="1:4" ht="12.75" customHeight="1">
      <c r="A4" s="9"/>
      <c r="B4" s="146" t="s">
        <v>197</v>
      </c>
      <c r="C4" s="91"/>
      <c r="D4" s="90"/>
    </row>
    <row r="5" spans="1:4" ht="15.75" customHeight="1">
      <c r="A5" s="9"/>
      <c r="B5" s="131"/>
      <c r="C5" s="89"/>
      <c r="D5" s="89"/>
    </row>
    <row r="6" spans="2:3" ht="11.25" customHeight="1">
      <c r="B6" s="419"/>
      <c r="C6" s="419"/>
    </row>
    <row r="7" spans="1:3" ht="57.75" customHeight="1">
      <c r="A7" s="420" t="s">
        <v>200</v>
      </c>
      <c r="B7" s="421"/>
      <c r="C7" s="421"/>
    </row>
    <row r="8" ht="14.25" customHeight="1">
      <c r="C8" s="69" t="s">
        <v>16</v>
      </c>
    </row>
    <row r="9" spans="1:3" ht="39" customHeight="1">
      <c r="A9" s="70" t="s">
        <v>32</v>
      </c>
      <c r="B9" s="70" t="s">
        <v>33</v>
      </c>
      <c r="C9" s="70" t="s">
        <v>34</v>
      </c>
    </row>
    <row r="10" spans="1:3" ht="18.75">
      <c r="A10" s="70">
        <v>1</v>
      </c>
      <c r="B10" s="70">
        <v>2</v>
      </c>
      <c r="C10" s="70">
        <v>3</v>
      </c>
    </row>
    <row r="11" spans="1:3" ht="22.5" customHeight="1">
      <c r="A11" s="412" t="s">
        <v>35</v>
      </c>
      <c r="B11" s="422"/>
      <c r="C11" s="413"/>
    </row>
    <row r="12" spans="1:4" s="165" customFormat="1" ht="109.5" customHeight="1">
      <c r="A12" s="242" t="s">
        <v>66</v>
      </c>
      <c r="B12" s="71" t="s">
        <v>187</v>
      </c>
      <c r="C12" s="243">
        <v>156.3</v>
      </c>
      <c r="D12" s="164"/>
    </row>
    <row r="13" spans="1:3" s="165" customFormat="1" ht="19.5" customHeight="1">
      <c r="A13" s="212" t="s">
        <v>36</v>
      </c>
      <c r="B13" s="212"/>
      <c r="C13" s="243">
        <f>C12</f>
        <v>156.3</v>
      </c>
    </row>
    <row r="14" spans="1:3" s="165" customFormat="1" ht="18.75">
      <c r="A14" s="415" t="s">
        <v>37</v>
      </c>
      <c r="B14" s="416"/>
      <c r="C14" s="417"/>
    </row>
    <row r="15" spans="1:3" s="165" customFormat="1" ht="83.25" customHeight="1">
      <c r="A15" s="244" t="s">
        <v>149</v>
      </c>
      <c r="B15" s="245" t="s">
        <v>168</v>
      </c>
      <c r="C15" s="243">
        <f>C12</f>
        <v>156.3</v>
      </c>
    </row>
    <row r="16" spans="1:3" s="165" customFormat="1" ht="26.25" customHeight="1">
      <c r="A16" s="218" t="s">
        <v>38</v>
      </c>
      <c r="B16" s="218"/>
      <c r="C16" s="246">
        <f>C15</f>
        <v>156.3</v>
      </c>
    </row>
    <row r="17" ht="16.5" customHeight="1" hidden="1">
      <c r="C17" s="72"/>
    </row>
    <row r="18" ht="15.75" customHeight="1">
      <c r="C18" s="72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Первунинская Н.П.</cp:lastModifiedBy>
  <cp:lastPrinted>2022-10-27T07:36:00Z</cp:lastPrinted>
  <dcterms:created xsi:type="dcterms:W3CDTF">1996-10-08T23:32:33Z</dcterms:created>
  <dcterms:modified xsi:type="dcterms:W3CDTF">2022-10-27T07:36:08Z</dcterms:modified>
  <cp:category/>
  <cp:version/>
  <cp:contentType/>
  <cp:contentStatus/>
</cp:coreProperties>
</file>