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7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Titles" localSheetId="0">'приложение 1'!$26:$26</definedName>
    <definedName name="_xlnm.Print_Titles" localSheetId="2">'приложение 3'!$21:$23</definedName>
    <definedName name="_xlnm.Print_Titles" localSheetId="3">'приложение 4'!$25:$27</definedName>
    <definedName name="_xlnm.Print_Titles" localSheetId="4">'приложение 5'!$17:$19</definedName>
    <definedName name="_xlnm.Print_Area" localSheetId="0">'приложение 1'!$A$1:$F$31</definedName>
    <definedName name="_xlnm.Print_Area" localSheetId="1">'приложение 2'!$A$1:$F$68</definedName>
    <definedName name="_xlnm.Print_Area" localSheetId="2">'приложение 3'!$A$1:$F$49</definedName>
    <definedName name="_xlnm.Print_Area" localSheetId="3">'приложение 4'!$A$2:$L$187</definedName>
    <definedName name="_xlnm.Print_Area" localSheetId="4">'приложение 5'!$A$2:$L$58</definedName>
    <definedName name="_xlnm.Print_Area" localSheetId="5">'приложение 6'!$A$1:$B$31</definedName>
    <definedName name="_xlnm.Print_Area" localSheetId="6">'приложение 7'!$A$2:$B$38</definedName>
    <definedName name="_xlnm.Print_Area" localSheetId="7">'приложение 8'!$A$1:$C$20</definedName>
  </definedNames>
  <calcPr fullCalcOnLoad="1"/>
</workbook>
</file>

<file path=xl/sharedStrings.xml><?xml version="1.0" encoding="utf-8"?>
<sst xmlns="http://schemas.openxmlformats.org/spreadsheetml/2006/main" count="1327" uniqueCount="333">
  <si>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</si>
  <si>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</si>
  <si>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</si>
  <si>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</si>
  <si>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</si>
  <si>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</si>
  <si>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</si>
  <si>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</si>
  <si>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</si>
  <si>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</si>
  <si>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</si>
  <si>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</si>
  <si>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</si>
  <si>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</si>
  <si>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</si>
  <si>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</si>
  <si>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</si>
  <si>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</si>
  <si>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</si>
  <si>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</si>
  <si>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</si>
  <si>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</si>
  <si>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</si>
  <si>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</si>
  <si>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</si>
  <si>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</si>
  <si>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</si>
  <si>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</si>
  <si>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</si>
  <si>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</si>
  <si>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</si>
  <si>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</si>
  <si>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</si>
  <si>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</si>
  <si>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</si>
  <si>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</si>
  <si>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</si>
  <si>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</si>
  <si>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</si>
  <si>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</si>
  <si>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</si>
  <si>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</si>
  <si>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</si>
  <si>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</si>
  <si>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01 05 02 01 10 0000510</t>
  </si>
  <si>
    <t>01 05 02 01 10 0000 610</t>
  </si>
  <si>
    <t>ИТОГО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</si>
  <si>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</si>
  <si>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</si>
  <si>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</si>
  <si>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</si>
  <si>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</si>
  <si>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</si>
  <si>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</si>
  <si>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</si>
  <si>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Прочая закупка товаров, работ и услуг для обеспечения государственных (муниципальных) нужд</t>
  </si>
  <si>
    <t>Уплата прочих налогов, сборов</t>
  </si>
  <si>
    <t>Жилищное хозяйство</t>
  </si>
  <si>
    <t>Уплата налога на имущество организаций и земельного налога</t>
  </si>
  <si>
    <t>Уплата иных платежей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</si>
  <si>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</si>
  <si>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</si>
  <si>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</si>
  <si>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</si>
  <si>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</si>
  <si>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</si>
  <si>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</si>
  <si>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1 06 01030 10 0000 110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</si>
  <si>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</si>
  <si>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</si>
  <si>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Администрация сельского поселения Артюшинское</t>
  </si>
  <si>
    <t>00</t>
  </si>
  <si>
    <t>00180</t>
  </si>
  <si>
    <t>00000</t>
  </si>
  <si>
    <t>00190</t>
  </si>
  <si>
    <t>51180</t>
  </si>
  <si>
    <t>Расходы на обеспечение функций государственных (муниципальных) органов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</si>
  <si>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</si>
  <si>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</si>
  <si>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(муниципальных) нужд</t>
  </si>
  <si>
    <t>Коммунальное хозяйство</t>
  </si>
  <si>
    <t>Приложение 4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</si>
  <si>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</si>
  <si>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</si>
  <si>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НАЛОГИ НА ИМУЩЕСТВО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</si>
  <si>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</si>
  <si>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</si>
  <si>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</si>
  <si>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</si>
  <si>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</si>
  <si>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</si>
  <si>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</si>
  <si>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</si>
  <si>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 xml:space="preserve">СУБСИДИИ БЮДЖЕТАМ БЮДЖЕТНОЙ СИСТЕМЫ РОССИЙСКОЙ ФЕДЕРАЦИИ (МЕЖБЮДЖЕТНЫЕ СУБСИДИИ) </t>
  </si>
  <si>
    <t>Условно утверждаемые расходы</t>
  </si>
  <si>
    <t>8</t>
  </si>
  <si>
    <t>Обеспечение деятельности органов местного самоуправления</t>
  </si>
  <si>
    <t>Расходы на обеспечение функций муниципальных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</si>
  <si>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</si>
  <si>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</si>
  <si>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90000</t>
  </si>
  <si>
    <t>Осуществление переданных полномочий по правовому обеспечению деятельности органов местного самоуправления</t>
  </si>
  <si>
    <t>90110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</si>
  <si>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</si>
  <si>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</si>
  <si>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</si>
  <si>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Осуществление переданных полномочий в области внешнего финансового контроля</t>
  </si>
  <si>
    <t>90130</t>
  </si>
  <si>
    <t>70</t>
  </si>
  <si>
    <t>5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</si>
  <si>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</si>
  <si>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</si>
  <si>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Осуществление первичного воинского учета на территориях, где отсутствуют военные комиссариаты</t>
  </si>
  <si>
    <t>23010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</si>
  <si>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</si>
  <si>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90010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</si>
  <si>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</si>
  <si>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</si>
  <si>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</si>
  <si>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</si>
  <si>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</si>
  <si>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</si>
  <si>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</si>
  <si>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</si>
  <si>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</t>
  </si>
  <si>
    <t>S2270</t>
  </si>
  <si>
    <t>2 02 29999 10 0000 151</t>
  </si>
  <si>
    <t>Прочие субсидии бюджетам сельских поселений</t>
  </si>
  <si>
    <t>1 14 02053 10 0000 410</t>
  </si>
  <si>
    <t xml:space="preserve"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
</t>
  </si>
  <si>
    <t>1 11 05035 10 0000 120</t>
  </si>
  <si>
    <t>1 16 23051 10 0000 140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</si>
  <si>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</si>
  <si>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1 17 05050 10 0000 180</t>
  </si>
  <si>
    <t>Прочие неналоговые доходы бюджетов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</si>
  <si>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</si>
  <si>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</t>
  </si>
  <si>
    <t>РАСПРЕДЕЛЕНИЕ</t>
  </si>
  <si>
    <t>01</t>
  </si>
  <si>
    <t>02</t>
  </si>
  <si>
    <t>Расходы на выплаты персоналу муниципальных органов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</si>
  <si>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</si>
  <si>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</si>
  <si>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</si>
  <si>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</si>
  <si>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</si>
  <si>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</si>
  <si>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</si>
  <si>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</si>
  <si>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</si>
  <si>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</si>
  <si>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</si>
  <si>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</si>
  <si>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</si>
  <si>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</si>
  <si>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</si>
  <si>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</si>
  <si>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Основное мероприятие, направленное на развитие физической культуры и спорта</t>
  </si>
  <si>
    <t>ИТОГО РАСХОДОВ</t>
  </si>
  <si>
    <t>Доплаты к пенсиям муниципальных служащих</t>
  </si>
  <si>
    <t>83010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</si>
  <si>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</si>
  <si>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</si>
  <si>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20010</t>
  </si>
  <si>
    <t>90260</t>
  </si>
  <si>
    <t xml:space="preserve">                                </t>
  </si>
  <si>
    <t>Приложение 2</t>
  </si>
  <si>
    <t>% к плану</t>
  </si>
  <si>
    <t>Выполняем</t>
  </si>
  <si>
    <t>По поступлению госпошлины идет не выполнение плана.Проанализировано данное поступление и откорректирован план -5,0 т.р.Ожидаются поступления в ноябре месяце.</t>
  </si>
  <si>
    <r>
      <t xml:space="preserve">Статья 393. Налоговый период. Отчетный период
1. Налоговым периодом признается календарный год.
2. Отчетными периодами для налогоплательщиков-организаций признаются первый квартал, второй квартал и третий квартал календарного года.
(Завышен план, откоректировано на -16,0т.р.) </t>
    </r>
    <r>
      <rPr>
        <sz val="6"/>
        <color indexed="10"/>
        <rFont val="Arial"/>
        <family val="2"/>
      </rPr>
      <t>Посмотреть 5 МН</t>
    </r>
  </si>
  <si>
    <t>Примечание</t>
  </si>
  <si>
    <t>Выполняем, согласно заключенных договоров.</t>
  </si>
  <si>
    <t>Поступление пожертвований от физ.лиц в рамках программы "Народный бюджет"</t>
  </si>
  <si>
    <t>Квитанции физ.лицами получены. Срок оплаты до 1 ноября. Проанализировать нет возможности в виду отсутствия налоговой формы 5 МН.</t>
  </si>
  <si>
    <t>Выполняем, согласно заключенных договоров и квитанций на оплату найма муниципального жилья.</t>
  </si>
  <si>
    <t>Факт на 01.09</t>
  </si>
  <si>
    <t>от   .  .2018    № _________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</si>
  <si>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</si>
  <si>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</si>
  <si>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</si>
  <si>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</si>
  <si>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</si>
  <si>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</si>
  <si>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</si>
  <si>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</si>
  <si>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</si>
  <si>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</si>
  <si>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</si>
  <si>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</si>
  <si>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</si>
  <si>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</si>
  <si>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40</t>
  </si>
  <si>
    <t>Муниципальная   программа «Развитие территории сельского поселения Артюшинское на 2021 – 2025 годы»</t>
  </si>
  <si>
    <t>Приложение 1</t>
  </si>
  <si>
    <t>Приложение 3</t>
  </si>
  <si>
    <t>Приложение 5</t>
  </si>
  <si>
    <t xml:space="preserve">от          № </t>
  </si>
  <si>
    <t xml:space="preserve">от       № </t>
  </si>
  <si>
    <t>Реализация мероприятий проекта "Народный бюджет"</t>
  </si>
  <si>
    <t>1 01 02000 00 0000 110</t>
  </si>
  <si>
    <t>Налог на доходы физических лиц</t>
  </si>
  <si>
    <t>Единая субвенция бюджетам муниципальных образований области</t>
  </si>
  <si>
    <t>72310</t>
  </si>
  <si>
    <t>2022 год</t>
  </si>
  <si>
    <t>Фонд оплаты труда муниципальных органов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</si>
  <si>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</si>
  <si>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</si>
  <si>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Увеличение прочих остатков денежных средств   бюджетов сельских  поселений</t>
  </si>
  <si>
    <t>Уменьшение прочих остатков денежных средств   бюджетов сельских  поселений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</si>
  <si>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</si>
  <si>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</si>
  <si>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Доходы</t>
  </si>
  <si>
    <t>Всего доходов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</si>
  <si>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</si>
  <si>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</si>
  <si>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</si>
  <si>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от .04.2020    № </t>
  </si>
  <si>
    <t>Приложение 7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</si>
  <si>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</si>
  <si>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</si>
  <si>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от .09.2020    № </t>
  </si>
  <si>
    <t>2 02 36900 10 0000 150</t>
  </si>
  <si>
    <t>Единая субвенция бюджетам сельских поселений из бюджета субъекта Российской Федерации</t>
  </si>
  <si>
    <t>1 16 10123 01 0101 140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</si>
  <si>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</si>
  <si>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2023 год</t>
  </si>
  <si>
    <t>к решению Совета сельского поселения Артюшинское</t>
  </si>
  <si>
    <t>Приложение 6</t>
  </si>
  <si>
    <t>Фонд оплаты труда муниципальных органов (мун.сл.)</t>
  </si>
  <si>
    <t>Взносы по обязательному социальному страхованию на выплаты денежного содержания и иные выплаты работникам муниципальных 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</si>
  <si>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 (мун.сл.)</t>
  </si>
  <si>
    <t>Фонд оплаты труда муниципальных органов (обсл.пер.)</t>
  </si>
  <si>
    <t>Взносы по обязательному социальному страхованию на выплаты денежного содержания и иные выплаты работникам муниципальных органов (обсл.пер.)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</si>
  <si>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</si>
  <si>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</si>
  <si>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</si>
  <si>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</si>
  <si>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</si>
  <si>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</si>
  <si>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</si>
  <si>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НАЦИОНАЛЬНАЯ ЭКОНОМИКА</t>
  </si>
  <si>
    <t>Дорожное хозяйство (дорожные фонды)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</si>
  <si>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</si>
  <si>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</si>
  <si>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Муниципальная   программа «Развитие территории сельского поселения Артюшинскоена 2021 – 2025 годы»</t>
  </si>
  <si>
    <t>09</t>
  </si>
  <si>
    <t>(тыс. рублей)</t>
  </si>
  <si>
    <t>наименование</t>
  </si>
  <si>
    <t>Код бюджетной классификации</t>
  </si>
  <si>
    <t>сумма</t>
  </si>
  <si>
    <t>Распределение бюджетных ассигнований</t>
  </si>
  <si>
    <t>Всего бюджетных ассигнований</t>
  </si>
  <si>
    <t>802 2 02 04014 10 0000 150</t>
  </si>
  <si>
    <t>Дорожное хозяйство(дорожные фонды)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</si>
  <si>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</si>
  <si>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</si>
  <si>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</si>
  <si>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</si>
  <si>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</si>
  <si>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</si>
  <si>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</si>
  <si>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</si>
  <si>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</si>
  <si>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</si>
  <si>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802 04 09 40 0 07 90030 240 000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</si>
  <si>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</si>
  <si>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</si>
  <si>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</si>
  <si>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.05.2021   № </t>
  </si>
  <si>
    <t>1 13 02995 10 0000 130</t>
  </si>
  <si>
    <t>Прочие доходы от компенсации затрат бюджетов сельских поселений</t>
  </si>
  <si>
    <t>Строительство общественного колодца в п. Лаврово сельского поселения Артюшинское</t>
  </si>
  <si>
    <t>Межбюджетный трансферт, выделенный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</si>
  <si>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Межбюджетный трансферт, выделенный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</si>
  <si>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.10.2021   № </t>
  </si>
  <si>
    <t>Оценка недвижимости, признание прав и регулирование отношений по муниципальной собственности</t>
  </si>
  <si>
    <t>20510</t>
  </si>
  <si>
    <t>"О  бюджете сельского поселения Артюшинское на 2022 год и плановый период 2023 и 2024 годов"</t>
  </si>
  <si>
    <t>внутреннего финансирования дефицита бюджета поселения на 2022 год и плановый период 2023 и 2024 годов</t>
  </si>
  <si>
    <t>2024 год</t>
  </si>
  <si>
    <t>"О  бюджете сельского поселения Артюшинское     
на 2022 год и плановый период 2023 и 2024 годов"</t>
  </si>
  <si>
    <t>Объем доходов  бюджета сельского поселения Артюшинское на 2022 год и плановый период 2023 и 2024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</si>
  <si>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2022 год и плановый период 2023 и 2024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</si>
  <si>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2022 год и плановый период 2023 и 2024 годов</t>
  </si>
  <si>
    <t xml:space="preserve">бюджетных ассигнований на реализацию муниципальной программы «Развитие территории сельского поселения Артюшинское на 2021 – 2025 годы» на 2022 год и плановый период 2023 и 2024 годов     
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</si>
  <si>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2022 год</t>
  </si>
  <si>
    <t>"О  бюджете сельского поселения Артюшинское                                                                              на 2022 год и плановый период 2023 и 2024 годов"</t>
  </si>
  <si>
    <t>Межбюджетные трансферты, передаваемые бюджету сельского поселения Артюшинское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2022 год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</si>
  <si>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</si>
  <si>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".</t>
  </si>
  <si>
    <t>"Приложение 1</t>
  </si>
  <si>
    <t>"Приложение 2</t>
  </si>
  <si>
    <t>"Приложение 3</t>
  </si>
  <si>
    <t>"Приложение 4</t>
  </si>
  <si>
    <t>"Приложение 5</t>
  </si>
  <si>
    <t>"Приложение 6</t>
  </si>
  <si>
    <t>"Приложение 7</t>
  </si>
  <si>
    <t xml:space="preserve">от   .02.2022   № </t>
  </si>
  <si>
    <t>от 16.12.2021    № 41</t>
  </si>
  <si>
    <t>тыс. рублей</t>
  </si>
  <si>
    <t>Сумма</t>
  </si>
  <si>
    <t>1 11 05025 10 0000 120</t>
  </si>
  <si>
    <t>плюс 6,3</t>
  </si>
  <si>
    <t>минус 9,8</t>
  </si>
  <si>
    <t>плюс 9,6</t>
  </si>
  <si>
    <t>плюс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</si>
  <si>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</si>
  <si>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</si>
  <si>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решению Представительного Собрания округа</t>
  </si>
  <si>
    <t>от  _________   № __</t>
  </si>
  <si>
    <t>от ________   № ___</t>
  </si>
  <si>
    <t>Исполнение судебных актов</t>
  </si>
  <si>
    <t xml:space="preserve">от ____   № </t>
  </si>
  <si>
    <t>от ___________  № ___</t>
  </si>
  <si>
    <t>от _______________ № _____</t>
  </si>
  <si>
    <t>от ___________  № _______</t>
  </si>
  <si>
    <t xml:space="preserve">                             к решению Представительного Собрания округа</t>
  </si>
  <si>
    <t xml:space="preserve">                             от ____________ № _________</t>
  </si>
  <si>
    <t>от 16.12.2021 № 41</t>
  </si>
  <si>
    <t>"Приложение 8</t>
  </si>
  <si>
    <t>"</t>
  </si>
  <si>
    <t>Распределение объемов межбюджетных трансфертов бюджету сельского поселения Артюшинское за счет средств Дорожного фонда Белозерского муниципального района на 2022 год</t>
  </si>
  <si>
    <t>плюс 35 плюс 500, плюс 13 (водо-)</t>
  </si>
  <si>
    <t>минус 46,6, плюс 3</t>
  </si>
  <si>
    <t>минус 38</t>
  </si>
  <si>
    <t>плюс 17, плюс 15</t>
  </si>
  <si>
    <t>минус 7</t>
  </si>
  <si>
    <t>минус 3 плюс 2</t>
  </si>
  <si>
    <t>плюс 23, плюс 25</t>
  </si>
  <si>
    <t>минус 21</t>
  </si>
  <si>
    <t>плюс 63,4 на з/пл, плюс 70 (пож.б.), плюс 155,7 (благ-во), плюс 159 на з/пл, плюс 4,8 на полномочия плюс 0,1</t>
  </si>
  <si>
    <t xml:space="preserve">                              Приложение 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</si>
</sst>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00000"/>
  </numFmts>
  <fonts count="6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Arial"/>
      <family val="2"/>
    </font>
    <font>
      <vertAlign val="superscript"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sz val="11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i/>
      <sz val="11"/>
      <color indexed="30"/>
      <name val="Arial"/>
      <family val="2"/>
    </font>
    <font>
      <b/>
      <i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5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5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6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7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541">
    <xf numFmtId="0" fontId="0" fillId="0" borderId="0" xfId="0" applyAlignment="1">
      <alignment/>
    </xf>
    <xf numFmtId="0" fontId="2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77" applyFont="1">
      <alignment/>
      <protection/>
    </xf>
    <xf numFmtId="0" fontId="4" fillId="0" borderId="0" xfId="77" applyFont="1">
      <alignment/>
      <protection/>
    </xf>
    <xf numFmtId="0" fontId="1" fillId="0" borderId="0" xfId="77" applyFont="1" applyFill="1">
      <alignment/>
      <protection/>
    </xf>
    <xf numFmtId="0" fontId="4" fillId="0" borderId="0" xfId="77" applyFont="1" applyFill="1">
      <alignment/>
      <protection/>
    </xf>
    <xf numFmtId="0" fontId="40" fillId="0" borderId="12" xfId="77" applyFont="1" applyBorder="1" applyAlignment="1">
      <alignment horizontal="center" vertical="top" wrapText="1"/>
      <protection/>
    </xf>
    <xf numFmtId="0" fontId="40" fillId="0" borderId="12" xfId="77" applyFont="1" applyFill="1" applyBorder="1" applyAlignment="1">
      <alignment horizontal="center" vertical="top" wrapText="1"/>
      <protection/>
    </xf>
    <xf numFmtId="0" fontId="1" fillId="0" borderId="0" xfId="77" applyFont="1" applyAlignment="1">
      <alignment horizontal="center" vertical="top" wrapText="1"/>
      <protection/>
    </xf>
    <xf numFmtId="0" fontId="1" fillId="0" borderId="0" xfId="77" applyFont="1" applyFill="1" applyAlignment="1">
      <alignment horizontal="right"/>
      <protection/>
    </xf>
    <xf numFmtId="0" fontId="39" fillId="0" borderId="0" xfId="78" applyFont="1" applyFill="1" applyAlignment="1">
      <alignment/>
      <protection/>
    </xf>
    <xf numFmtId="0" fontId="0" fillId="0" borderId="0" xfId="75" applyBorder="1">
      <alignment/>
      <protection/>
    </xf>
    <xf numFmtId="0" fontId="0" fillId="0" borderId="0" xfId="75" applyFill="1" applyBorder="1">
      <alignment/>
      <protection/>
    </xf>
    <xf numFmtId="0" fontId="13" fillId="0" borderId="0" xfId="78" applyFont="1" applyFill="1" applyAlignment="1">
      <alignment/>
      <protection/>
    </xf>
    <xf numFmtId="0" fontId="44" fillId="0" borderId="0" xfId="78" applyFont="1" applyFill="1" applyAlignment="1">
      <alignment/>
      <protection/>
    </xf>
    <xf numFmtId="0" fontId="44" fillId="0" borderId="0" xfId="0" applyFont="1" applyFill="1" applyAlignment="1">
      <alignment/>
    </xf>
    <xf numFmtId="0" fontId="13" fillId="0" borderId="0" xfId="0" applyFont="1" applyFill="1" applyAlignment="1">
      <alignment/>
    </xf>
    <xf numFmtId="180" fontId="4" fillId="28" borderId="0" xfId="66" applyNumberFormat="1" applyFont="1" applyFill="1" applyBorder="1" applyAlignment="1" applyProtection="1">
      <alignment horizontal="right"/>
      <protection hidden="1"/>
    </xf>
    <xf numFmtId="180" fontId="40" fillId="28" borderId="12" xfId="78" applyNumberFormat="1" applyFont="1" applyFill="1" applyBorder="1" applyAlignment="1">
      <alignment horizontal="center" vertical="center" wrapText="1"/>
      <protection/>
    </xf>
    <xf numFmtId="0" fontId="0" fillId="0" borderId="0" xfId="74" applyBorder="1">
      <alignment/>
      <protection/>
    </xf>
    <xf numFmtId="0" fontId="4" fillId="0" borderId="0" xfId="66" applyFont="1">
      <alignment/>
      <protection/>
    </xf>
    <xf numFmtId="0" fontId="44" fillId="0" borderId="0" xfId="66" applyFont="1">
      <alignment/>
      <protection/>
    </xf>
    <xf numFmtId="0" fontId="59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67" fillId="0" borderId="0" xfId="73">
      <alignment/>
      <protection/>
    </xf>
    <xf numFmtId="0" fontId="59" fillId="0" borderId="0" xfId="66" applyFont="1" applyAlignment="1">
      <alignment horizontal="right"/>
      <protection/>
    </xf>
    <xf numFmtId="0" fontId="60" fillId="0" borderId="12" xfId="73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58" fillId="0" borderId="12" xfId="73" applyNumberFormat="1" applyFont="1" applyBorder="1" applyAlignment="1">
      <alignment horizontal="center" vertical="center" wrapText="1"/>
      <protection/>
    </xf>
    <xf numFmtId="180" fontId="60" fillId="0" borderId="12" xfId="73" applyNumberFormat="1" applyFont="1" applyBorder="1" applyAlignment="1">
      <alignment horizontal="center" vertical="center" wrapText="1"/>
      <protection/>
    </xf>
    <xf numFmtId="180" fontId="2" fillId="0" borderId="12" xfId="66" applyNumberFormat="1" applyFont="1" applyBorder="1" applyAlignment="1">
      <alignment horizontal="center" vertical="center" wrapText="1"/>
      <protection/>
    </xf>
    <xf numFmtId="0" fontId="0" fillId="28" borderId="0" xfId="75" applyFill="1" applyBorder="1">
      <alignment/>
      <protection/>
    </xf>
    <xf numFmtId="0" fontId="40" fillId="0" borderId="12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7" fillId="0" borderId="0" xfId="73" applyAlignment="1">
      <alignment horizontal="right"/>
      <protection/>
    </xf>
    <xf numFmtId="0" fontId="0" fillId="28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80" fontId="40" fillId="0" borderId="12" xfId="78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49" fontId="47" fillId="0" borderId="0" xfId="73" applyNumberFormat="1" applyFont="1" applyAlignment="1">
      <alignment horizontal="center" vertical="center"/>
      <protection/>
    </xf>
    <xf numFmtId="181" fontId="28" fillId="28" borderId="0" xfId="0" applyNumberFormat="1" applyFont="1" applyFill="1" applyAlignment="1">
      <alignment/>
    </xf>
    <xf numFmtId="0" fontId="4" fillId="28" borderId="0" xfId="0" applyFont="1" applyFill="1" applyBorder="1" applyAlignment="1">
      <alignment/>
    </xf>
    <xf numFmtId="0" fontId="0" fillId="28" borderId="0" xfId="0" applyFill="1" applyAlignment="1">
      <alignment vertical="center"/>
    </xf>
    <xf numFmtId="0" fontId="1" fillId="0" borderId="0" xfId="77" applyFont="1" applyAlignment="1">
      <alignment horizontal="right"/>
      <protection/>
    </xf>
    <xf numFmtId="0" fontId="0" fillId="0" borderId="0" xfId="0" applyAlignment="1">
      <alignment horizontal="right"/>
    </xf>
    <xf numFmtId="0" fontId="1" fillId="0" borderId="0" xfId="66" applyFont="1">
      <alignment/>
      <protection/>
    </xf>
    <xf numFmtId="0" fontId="44" fillId="0" borderId="0" xfId="75" applyFont="1" applyAlignment="1">
      <alignment horizontal="left" vertical="top"/>
      <protection/>
    </xf>
    <xf numFmtId="0" fontId="1" fillId="0" borderId="0" xfId="66" applyFont="1" applyAlignment="1">
      <alignment vertical="center"/>
      <protection/>
    </xf>
    <xf numFmtId="0" fontId="0" fillId="0" borderId="0" xfId="75" applyBorder="1" applyAlignment="1">
      <alignment vertical="center"/>
      <protection/>
    </xf>
    <xf numFmtId="0" fontId="0" fillId="0" borderId="0" xfId="74" applyBorder="1" applyAlignment="1">
      <alignment vertical="center"/>
      <protection/>
    </xf>
    <xf numFmtId="0" fontId="55" fillId="0" borderId="0" xfId="75" applyFont="1" applyBorder="1">
      <alignment/>
      <protection/>
    </xf>
    <xf numFmtId="0" fontId="55" fillId="0" borderId="0" xfId="74" applyFont="1" applyBorder="1">
      <alignment/>
      <protection/>
    </xf>
    <xf numFmtId="181" fontId="4" fillId="0" borderId="12" xfId="75" applyNumberFormat="1" applyFont="1" applyBorder="1" applyAlignment="1">
      <alignment horizontal="center" vertical="center" wrapText="1"/>
      <protection/>
    </xf>
    <xf numFmtId="181" fontId="4" fillId="0" borderId="12" xfId="75" applyNumberFormat="1" applyFont="1" applyBorder="1" applyAlignment="1">
      <alignment horizontal="center" vertical="center"/>
      <protection/>
    </xf>
    <xf numFmtId="180" fontId="40" fillId="0" borderId="12" xfId="75" applyNumberFormat="1" applyFont="1" applyBorder="1" applyAlignment="1">
      <alignment horizontal="center" vertical="center"/>
      <protection/>
    </xf>
    <xf numFmtId="180" fontId="4" fillId="0" borderId="12" xfId="75" applyNumberFormat="1" applyFont="1" applyBorder="1" applyAlignment="1">
      <alignment horizontal="center" vertical="center"/>
      <protection/>
    </xf>
    <xf numFmtId="180" fontId="40" fillId="0" borderId="12" xfId="75" applyNumberFormat="1" applyFont="1" applyFill="1" applyBorder="1" applyAlignment="1">
      <alignment horizontal="center" vertical="center"/>
      <protection/>
    </xf>
    <xf numFmtId="180" fontId="4" fillId="0" borderId="12" xfId="75" applyNumberFormat="1" applyFont="1" applyFill="1" applyBorder="1" applyAlignment="1">
      <alignment horizontal="center" vertical="center"/>
      <protection/>
    </xf>
    <xf numFmtId="180" fontId="4" fillId="28" borderId="12" xfId="75" applyNumberFormat="1" applyFont="1" applyFill="1" applyBorder="1" applyAlignment="1">
      <alignment horizontal="center" vertical="center"/>
      <protection/>
    </xf>
    <xf numFmtId="0" fontId="4" fillId="28" borderId="0" xfId="0" applyFont="1" applyFill="1" applyAlignment="1">
      <alignment/>
    </xf>
    <xf numFmtId="0" fontId="4" fillId="28" borderId="0" xfId="0" applyFont="1" applyFill="1" applyAlignment="1">
      <alignment horizontal="center" vertical="center"/>
    </xf>
    <xf numFmtId="0" fontId="28" fillId="28" borderId="0" xfId="0" applyFont="1" applyFill="1" applyAlignment="1">
      <alignment/>
    </xf>
    <xf numFmtId="0" fontId="28" fillId="28" borderId="0" xfId="0" applyFont="1" applyFill="1" applyAlignment="1">
      <alignment horizontal="center" vertical="center"/>
    </xf>
    <xf numFmtId="0" fontId="40" fillId="28" borderId="12" xfId="0" applyFont="1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180" fontId="4" fillId="23" borderId="12" xfId="75" applyNumberFormat="1" applyFont="1" applyFill="1" applyBorder="1" applyAlignment="1">
      <alignment horizontal="center" vertical="center"/>
      <protection/>
    </xf>
    <xf numFmtId="0" fontId="0" fillId="23" borderId="0" xfId="75" applyFill="1" applyBorder="1">
      <alignment/>
      <protection/>
    </xf>
    <xf numFmtId="0" fontId="0" fillId="23" borderId="0" xfId="75" applyFont="1" applyFill="1" applyBorder="1">
      <alignment/>
      <protection/>
    </xf>
    <xf numFmtId="0" fontId="0" fillId="0" borderId="0" xfId="75" applyFont="1" applyBorder="1">
      <alignment/>
      <protection/>
    </xf>
    <xf numFmtId="180" fontId="4" fillId="11" borderId="12" xfId="75" applyNumberFormat="1" applyFont="1" applyFill="1" applyBorder="1" applyAlignment="1">
      <alignment horizontal="center" vertical="center"/>
      <protection/>
    </xf>
    <xf numFmtId="0" fontId="0" fillId="11" borderId="0" xfId="75" applyFill="1" applyBorder="1">
      <alignment/>
      <protection/>
    </xf>
    <xf numFmtId="0" fontId="0" fillId="0" borderId="0" xfId="74" applyFont="1" applyBorder="1">
      <alignment/>
      <protection/>
    </xf>
    <xf numFmtId="0" fontId="0" fillId="0" borderId="0" xfId="75" applyFont="1" applyFill="1" applyBorder="1">
      <alignment/>
      <protection/>
    </xf>
    <xf numFmtId="0" fontId="5" fillId="11" borderId="0" xfId="75" applyFont="1" applyFill="1" applyBorder="1">
      <alignment/>
      <protection/>
    </xf>
    <xf numFmtId="0" fontId="0" fillId="28" borderId="0" xfId="75" applyFont="1" applyFill="1" applyBorder="1">
      <alignment/>
      <protection/>
    </xf>
    <xf numFmtId="0" fontId="0" fillId="11" borderId="0" xfId="75" applyFont="1" applyFill="1" applyBorder="1">
      <alignment/>
      <protection/>
    </xf>
    <xf numFmtId="0" fontId="0" fillId="11" borderId="0" xfId="0" applyFill="1" applyAlignment="1">
      <alignment/>
    </xf>
    <xf numFmtId="0" fontId="32" fillId="11" borderId="0" xfId="0" applyFont="1" applyFill="1" applyAlignment="1">
      <alignment/>
    </xf>
    <xf numFmtId="0" fontId="34" fillId="11" borderId="0" xfId="0" applyFont="1" applyFill="1" applyAlignment="1">
      <alignment/>
    </xf>
    <xf numFmtId="180" fontId="45" fillId="28" borderId="13" xfId="78" applyNumberFormat="1" applyFont="1" applyFill="1" applyBorder="1" applyAlignment="1">
      <alignment horizontal="center" vertical="center"/>
      <protection/>
    </xf>
    <xf numFmtId="0" fontId="28" fillId="11" borderId="0" xfId="0" applyFont="1" applyFill="1" applyAlignment="1">
      <alignment/>
    </xf>
    <xf numFmtId="0" fontId="27" fillId="11" borderId="0" xfId="0" applyFont="1" applyFill="1" applyAlignment="1">
      <alignment/>
    </xf>
    <xf numFmtId="0" fontId="5" fillId="11" borderId="0" xfId="0" applyFont="1" applyFill="1" applyAlignment="1">
      <alignment/>
    </xf>
    <xf numFmtId="0" fontId="61" fillId="11" borderId="0" xfId="0" applyFont="1" applyFill="1" applyAlignment="1">
      <alignment/>
    </xf>
    <xf numFmtId="0" fontId="33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1" fillId="11" borderId="0" xfId="0" applyFont="1" applyFill="1" applyAlignment="1">
      <alignment/>
    </xf>
    <xf numFmtId="0" fontId="52" fillId="11" borderId="0" xfId="0" applyFont="1" applyFill="1" applyAlignment="1">
      <alignment/>
    </xf>
    <xf numFmtId="0" fontId="53" fillId="11" borderId="0" xfId="0" applyFont="1" applyFill="1" applyAlignment="1">
      <alignment/>
    </xf>
    <xf numFmtId="0" fontId="29" fillId="11" borderId="0" xfId="0" applyFont="1" applyFill="1" applyAlignment="1">
      <alignment/>
    </xf>
    <xf numFmtId="0" fontId="54" fillId="11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66" applyFont="1" applyFill="1">
      <alignment/>
      <protection/>
    </xf>
    <xf numFmtId="0" fontId="0" fillId="0" borderId="0" xfId="0" applyFill="1" applyAlignment="1">
      <alignment/>
    </xf>
    <xf numFmtId="0" fontId="44" fillId="0" borderId="0" xfId="75" applyFont="1" applyFill="1" applyAlignment="1">
      <alignment horizontal="left" vertical="top"/>
      <protection/>
    </xf>
    <xf numFmtId="0" fontId="4" fillId="0" borderId="0" xfId="0" applyFont="1" applyFill="1" applyAlignment="1">
      <alignment/>
    </xf>
    <xf numFmtId="0" fontId="4" fillId="0" borderId="0" xfId="66" applyFont="1" applyFill="1" applyProtection="1">
      <alignment/>
      <protection hidden="1"/>
    </xf>
    <xf numFmtId="0" fontId="4" fillId="0" borderId="0" xfId="66" applyFont="1" applyFill="1" applyAlignment="1" applyProtection="1">
      <alignment wrapText="1"/>
      <protection hidden="1"/>
    </xf>
    <xf numFmtId="49" fontId="4" fillId="0" borderId="0" xfId="0" applyNumberFormat="1" applyFont="1" applyFill="1" applyAlignment="1">
      <alignment/>
    </xf>
    <xf numFmtId="0" fontId="1" fillId="0" borderId="0" xfId="66" applyFont="1" applyFill="1" applyProtection="1">
      <alignment/>
      <protection hidden="1"/>
    </xf>
    <xf numFmtId="49" fontId="1" fillId="0" borderId="0" xfId="66" applyNumberFormat="1" applyFont="1" applyFill="1" applyProtection="1">
      <alignment/>
      <protection hidden="1"/>
    </xf>
    <xf numFmtId="49" fontId="1" fillId="0" borderId="0" xfId="66" applyNumberFormat="1" applyFont="1" applyFill="1" applyBorder="1" applyProtection="1">
      <alignment/>
      <protection hidden="1"/>
    </xf>
    <xf numFmtId="0" fontId="1" fillId="0" borderId="0" xfId="66" applyFont="1" applyFill="1" applyBorder="1" applyProtection="1">
      <alignment/>
      <protection hidden="1"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40" fillId="0" borderId="12" xfId="0" applyFont="1" applyFill="1" applyBorder="1" applyAlignment="1">
      <alignment horizontal="center" vertical="center"/>
    </xf>
    <xf numFmtId="0" fontId="2" fillId="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0" borderId="12" xfId="0" applyFont="1" applyFill="1" applyBorder="1" applyAlignment="1">
      <alignment horizontal="center" vertical="center"/>
    </xf>
    <xf numFmtId="0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180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180" fontId="2" fillId="0" borderId="12" xfId="0" applyNumberFormat="1" applyFont="1" applyFill="1" applyBorder="1" applyAlignment="1">
      <alignment horizontal="center" vertical="center" wrapText="1"/>
    </xf>
    <xf numFmtId="0" fontId="2" fillId="0" borderId="12" xfId="66" applyNumberFormat="1" applyFont="1" applyFill="1" applyBorder="1" applyAlignment="1" applyProtection="1">
      <alignment horizontal="center" vertical="center"/>
      <protection hidden="1"/>
    </xf>
    <xf numFmtId="1" fontId="2" fillId="0" borderId="12" xfId="66" applyNumberFormat="1" applyFont="1" applyFill="1" applyBorder="1" applyAlignment="1" applyProtection="1">
      <alignment horizontal="center" vertical="center"/>
      <protection hidden="1"/>
    </xf>
    <xf numFmtId="187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3" fillId="0" borderId="12" xfId="73" applyFont="1" applyFill="1" applyBorder="1" applyAlignment="1">
      <alignment horizontal="left" vertical="top" wrapText="1"/>
      <protection/>
    </xf>
    <xf numFmtId="49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0" applyFont="1" applyFill="1" applyBorder="1" applyAlignment="1">
      <alignment horizontal="left" vertical="top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49" fontId="49" fillId="0" borderId="12" xfId="66" applyNumberFormat="1" applyFont="1" applyFill="1" applyBorder="1" applyAlignment="1" applyProtection="1">
      <alignment horizontal="center" vertical="center"/>
      <protection hidden="1"/>
    </xf>
    <xf numFmtId="180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2" xfId="66" applyNumberFormat="1" applyFont="1" applyFill="1" applyBorder="1" applyAlignment="1" applyProtection="1">
      <alignment horizontal="center" vertical="center"/>
      <protection hidden="1"/>
    </xf>
    <xf numFmtId="180" fontId="50" fillId="0" borderId="12" xfId="0" applyNumberFormat="1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center"/>
    </xf>
    <xf numFmtId="188" fontId="2" fillId="0" borderId="12" xfId="66" applyNumberFormat="1" applyFont="1" applyFill="1" applyBorder="1" applyAlignment="1" applyProtection="1">
      <alignment horizontal="center"/>
      <protection hidden="1"/>
    </xf>
    <xf numFmtId="0" fontId="2" fillId="0" borderId="12" xfId="6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horizontal="center" vertical="center"/>
    </xf>
    <xf numFmtId="188" fontId="3" fillId="0" borderId="12" xfId="66" applyNumberFormat="1" applyFont="1" applyFill="1" applyBorder="1" applyAlignment="1" applyProtection="1">
      <alignment horizontal="center" vertical="center"/>
      <protection hidden="1"/>
    </xf>
    <xf numFmtId="187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68" applyNumberFormat="1" applyFont="1" applyFill="1" applyBorder="1" applyAlignment="1" applyProtection="1">
      <alignment horizontal="left" vertical="top" wrapText="1"/>
      <protection hidden="1"/>
    </xf>
    <xf numFmtId="0" fontId="49" fillId="0" borderId="12" xfId="0" applyFont="1" applyFill="1" applyBorder="1" applyAlignment="1">
      <alignment horizontal="center" vertical="center"/>
    </xf>
    <xf numFmtId="188" fontId="49" fillId="0" borderId="12" xfId="66" applyNumberFormat="1" applyFont="1" applyFill="1" applyBorder="1" applyAlignment="1" applyProtection="1">
      <alignment horizontal="center" vertical="center"/>
      <protection hidden="1"/>
    </xf>
    <xf numFmtId="187" fontId="49" fillId="0" borderId="12" xfId="66" applyNumberFormat="1" applyFont="1" applyFill="1" applyBorder="1" applyAlignment="1" applyProtection="1">
      <alignment horizontal="center" vertical="center"/>
      <protection hidden="1"/>
    </xf>
    <xf numFmtId="0" fontId="50" fillId="0" borderId="12" xfId="0" applyFont="1" applyFill="1" applyBorder="1" applyAlignment="1">
      <alignment horizontal="center" vertical="center"/>
    </xf>
    <xf numFmtId="188" fontId="50" fillId="0" borderId="12" xfId="66" applyNumberFormat="1" applyFont="1" applyFill="1" applyBorder="1" applyAlignment="1" applyProtection="1">
      <alignment horizontal="center" vertical="center"/>
      <protection hidden="1"/>
    </xf>
    <xf numFmtId="187" fontId="50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>
      <alignment horizontal="left" vertical="center" wrapText="1"/>
    </xf>
    <xf numFmtId="0" fontId="3" fillId="0" borderId="12" xfId="66" applyFont="1" applyFill="1" applyBorder="1" applyAlignment="1">
      <alignment horizontal="left" vertical="top" wrapText="1"/>
      <protection/>
    </xf>
    <xf numFmtId="0" fontId="49" fillId="0" borderId="12" xfId="66" applyFont="1" applyFill="1" applyBorder="1" applyAlignment="1">
      <alignment horizontal="left" vertical="center" wrapText="1"/>
      <protection/>
    </xf>
    <xf numFmtId="0" fontId="49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horizontal="left" vertical="center" wrapText="1"/>
    </xf>
    <xf numFmtId="0" fontId="50" fillId="0" borderId="12" xfId="0" applyFont="1" applyFill="1" applyBorder="1" applyAlignment="1">
      <alignment vertical="center" wrapText="1"/>
    </xf>
    <xf numFmtId="49" fontId="50" fillId="0" borderId="12" xfId="66" applyNumberFormat="1" applyFont="1" applyFill="1" applyBorder="1" applyAlignment="1">
      <alignment horizontal="center" vertical="center" wrapText="1"/>
      <protection/>
    </xf>
    <xf numFmtId="0" fontId="50" fillId="0" borderId="12" xfId="66" applyFont="1" applyFill="1" applyBorder="1" applyAlignment="1">
      <alignment horizontal="center" vertical="center" wrapText="1"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0" fontId="2" fillId="0" borderId="12" xfId="66" applyFont="1" applyFill="1" applyBorder="1" applyAlignment="1">
      <alignment horizontal="center" vertical="center" wrapText="1"/>
      <protection/>
    </xf>
    <xf numFmtId="49" fontId="3" fillId="0" borderId="12" xfId="66" applyNumberFormat="1" applyFont="1" applyFill="1" applyBorder="1" applyAlignment="1" applyProtection="1">
      <alignment horizontal="center"/>
      <protection hidden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horizontal="center"/>
    </xf>
    <xf numFmtId="188" fontId="3" fillId="0" borderId="12" xfId="66" applyNumberFormat="1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ill="1" applyAlignment="1">
      <alignment/>
    </xf>
    <xf numFmtId="180" fontId="0" fillId="0" borderId="0" xfId="0" applyNumberFormat="1" applyFont="1" applyFill="1" applyAlignment="1">
      <alignment horizontal="right"/>
    </xf>
    <xf numFmtId="0" fontId="0" fillId="23" borderId="0" xfId="0" applyFill="1" applyAlignment="1">
      <alignment/>
    </xf>
    <xf numFmtId="0" fontId="29" fillId="23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left" wrapText="1"/>
    </xf>
    <xf numFmtId="0" fontId="28" fillId="0" borderId="0" xfId="0" applyFont="1" applyFill="1" applyAlignment="1">
      <alignment/>
    </xf>
    <xf numFmtId="181" fontId="28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/>
    </xf>
    <xf numFmtId="181" fontId="28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0" fillId="0" borderId="12" xfId="77" applyFont="1" applyFill="1" applyBorder="1" applyAlignment="1">
      <alignment horizontal="center" vertical="center" wrapText="1"/>
      <protection/>
    </xf>
    <xf numFmtId="0" fontId="40" fillId="0" borderId="12" xfId="77" applyFont="1" applyFill="1" applyBorder="1" applyAlignment="1">
      <alignment horizontal="left" vertical="top" wrapText="1"/>
      <protection/>
    </xf>
    <xf numFmtId="180" fontId="4" fillId="0" borderId="12" xfId="77" applyNumberFormat="1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horizontal="center" vertical="center" wrapText="1"/>
      <protection/>
    </xf>
    <xf numFmtId="0" fontId="4" fillId="0" borderId="12" xfId="77" applyFont="1" applyFill="1" applyBorder="1" applyAlignment="1">
      <alignment vertical="top" wrapText="1"/>
      <protection/>
    </xf>
    <xf numFmtId="180" fontId="4" fillId="0" borderId="12" xfId="0" applyNumberFormat="1" applyFont="1" applyFill="1" applyBorder="1" applyAlignment="1">
      <alignment horizontal="center" vertical="center"/>
    </xf>
    <xf numFmtId="0" fontId="41" fillId="0" borderId="12" xfId="77" applyFont="1" applyFill="1" applyBorder="1" applyAlignment="1">
      <alignment horizontal="left" vertical="top" wrapText="1"/>
      <protection/>
    </xf>
    <xf numFmtId="180" fontId="40" fillId="0" borderId="12" xfId="77" applyNumberFormat="1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center" vertical="center"/>
    </xf>
    <xf numFmtId="0" fontId="48" fillId="0" borderId="12" xfId="73" applyFont="1" applyFill="1" applyBorder="1" applyAlignment="1">
      <alignment horizontal="left" wrapText="1"/>
      <protection/>
    </xf>
    <xf numFmtId="49" fontId="48" fillId="0" borderId="12" xfId="73" applyNumberFormat="1" applyFont="1" applyFill="1" applyBorder="1" applyAlignment="1">
      <alignment horizontal="center" vertical="center" wrapText="1"/>
      <protection/>
    </xf>
    <xf numFmtId="0" fontId="3" fillId="0" borderId="12" xfId="68" applyNumberFormat="1" applyFont="1" applyFill="1" applyBorder="1" applyAlignment="1" applyProtection="1">
      <alignment horizontal="left" vertical="center" wrapText="1"/>
      <protection hidden="1"/>
    </xf>
    <xf numFmtId="49" fontId="3" fillId="0" borderId="12" xfId="68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66" applyNumberFormat="1" applyFont="1" applyFill="1" applyBorder="1" applyAlignment="1" applyProtection="1">
      <alignment horizontal="center" vertical="center"/>
      <protection hidden="1"/>
    </xf>
    <xf numFmtId="0" fontId="50" fillId="0" borderId="12" xfId="66" applyNumberFormat="1" applyFont="1" applyFill="1" applyBorder="1" applyAlignment="1" applyProtection="1">
      <alignment horizontal="center" vertical="center"/>
      <protection hidden="1"/>
    </xf>
    <xf numFmtId="49" fontId="3" fillId="0" borderId="12" xfId="66" applyNumberFormat="1" applyFont="1" applyFill="1" applyBorder="1" applyAlignment="1">
      <alignment horizontal="center" vertical="center" wrapText="1"/>
      <protection/>
    </xf>
    <xf numFmtId="0" fontId="3" fillId="0" borderId="12" xfId="66" applyFont="1" applyFill="1" applyBorder="1" applyAlignment="1">
      <alignment horizontal="center" vertical="center" wrapText="1"/>
      <protection/>
    </xf>
    <xf numFmtId="49" fontId="3" fillId="0" borderId="12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Fill="1" applyAlignment="1">
      <alignment/>
    </xf>
    <xf numFmtId="0" fontId="2" fillId="28" borderId="12" xfId="0" applyFont="1" applyFill="1" applyBorder="1" applyAlignment="1">
      <alignment horizontal="center" vertical="center"/>
    </xf>
    <xf numFmtId="180" fontId="2" fillId="28" borderId="12" xfId="0" applyNumberFormat="1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justify" vertical="center" wrapText="1"/>
    </xf>
    <xf numFmtId="49" fontId="2" fillId="28" borderId="12" xfId="0" applyNumberFormat="1" applyFont="1" applyFill="1" applyBorder="1" applyAlignment="1">
      <alignment horizontal="center" vertical="center" wrapText="1"/>
    </xf>
    <xf numFmtId="0" fontId="2" fillId="28" borderId="12" xfId="0" applyFont="1" applyFill="1" applyBorder="1" applyAlignment="1">
      <alignment horizontal="left" vertical="center" wrapText="1"/>
    </xf>
    <xf numFmtId="0" fontId="3" fillId="0" borderId="12" xfId="66" applyFont="1" applyBorder="1" applyAlignment="1">
      <alignment vertical="center" wrapText="1"/>
      <protection/>
    </xf>
    <xf numFmtId="180" fontId="3" fillId="0" borderId="12" xfId="66" applyNumberFormat="1" applyFont="1" applyBorder="1" applyAlignment="1">
      <alignment horizontal="center" vertical="center"/>
      <protection/>
    </xf>
    <xf numFmtId="0" fontId="2" fillId="28" borderId="12" xfId="66" applyFont="1" applyFill="1" applyBorder="1" applyAlignment="1">
      <alignment horizontal="left" vertical="top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49" fontId="2" fillId="28" borderId="12" xfId="66" applyNumberFormat="1" applyFont="1" applyFill="1" applyBorder="1" applyAlignment="1">
      <alignment horizontal="center" vertical="center" wrapText="1"/>
      <protection/>
    </xf>
    <xf numFmtId="188" fontId="2" fillId="28" borderId="12" xfId="66" applyNumberFormat="1" applyFont="1" applyFill="1" applyBorder="1" applyAlignment="1" applyProtection="1">
      <alignment horizontal="center" vertical="center"/>
      <protection hidden="1"/>
    </xf>
    <xf numFmtId="49" fontId="2" fillId="28" borderId="12" xfId="66" applyNumberFormat="1" applyFont="1" applyFill="1" applyBorder="1" applyAlignment="1" applyProtection="1">
      <alignment horizontal="center" vertical="center"/>
      <protection hidden="1"/>
    </xf>
    <xf numFmtId="187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4" fillId="28" borderId="0" xfId="0" applyFont="1" applyFill="1" applyAlignment="1">
      <alignment/>
    </xf>
    <xf numFmtId="0" fontId="2" fillId="28" borderId="14" xfId="66" applyNumberFormat="1" applyFont="1" applyFill="1" applyBorder="1" applyAlignment="1" applyProtection="1">
      <alignment horizontal="left" vertical="top" wrapText="1"/>
      <protection hidden="1"/>
    </xf>
    <xf numFmtId="0" fontId="2" fillId="28" borderId="12" xfId="70" applyNumberFormat="1" applyFont="1" applyFill="1" applyBorder="1" applyAlignment="1" applyProtection="1">
      <alignment horizontal="left" vertical="top" wrapText="1"/>
      <protection hidden="1"/>
    </xf>
    <xf numFmtId="0" fontId="3" fillId="0" borderId="12" xfId="66" applyFont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180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3" fillId="0" borderId="12" xfId="66" applyNumberFormat="1" applyFont="1" applyFill="1" applyBorder="1" applyAlignment="1" applyProtection="1">
      <alignment horizontal="center" vertical="center"/>
      <protection hidden="1"/>
    </xf>
    <xf numFmtId="49" fontId="2" fillId="0" borderId="12" xfId="0" applyNumberFormat="1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justify" vertical="center" wrapText="1"/>
    </xf>
    <xf numFmtId="0" fontId="4" fillId="28" borderId="12" xfId="71" applyNumberFormat="1" applyFont="1" applyFill="1" applyBorder="1" applyAlignment="1" applyProtection="1">
      <alignment horizontal="left" vertical="top" wrapText="1"/>
      <protection hidden="1"/>
    </xf>
    <xf numFmtId="0" fontId="4" fillId="28" borderId="12" xfId="76" applyFont="1" applyFill="1" applyBorder="1" applyAlignment="1" applyProtection="1">
      <alignment horizontal="center" vertical="center"/>
      <protection hidden="1"/>
    </xf>
    <xf numFmtId="0" fontId="1" fillId="28" borderId="0" xfId="66" applyFont="1" applyFill="1">
      <alignment/>
      <protection/>
    </xf>
    <xf numFmtId="0" fontId="44" fillId="28" borderId="0" xfId="75" applyFont="1" applyFill="1" applyAlignment="1">
      <alignment horizontal="left" vertical="top"/>
      <protection/>
    </xf>
    <xf numFmtId="0" fontId="44" fillId="28" borderId="0" xfId="66" applyFont="1" applyFill="1" applyAlignment="1">
      <alignment horizontal="left"/>
      <protection/>
    </xf>
    <xf numFmtId="0" fontId="44" fillId="28" borderId="0" xfId="0" applyFont="1" applyFill="1" applyAlignment="1">
      <alignment horizontal="left"/>
    </xf>
    <xf numFmtId="0" fontId="44" fillId="28" borderId="0" xfId="75" applyFont="1" applyFill="1" applyAlignment="1">
      <alignment horizontal="left" vertical="top" wrapText="1"/>
      <protection/>
    </xf>
    <xf numFmtId="0" fontId="44" fillId="28" borderId="0" xfId="0" applyFont="1" applyFill="1" applyAlignment="1">
      <alignment wrapText="1"/>
    </xf>
    <xf numFmtId="0" fontId="4" fillId="28" borderId="0" xfId="75" applyFont="1" applyFill="1" applyAlignment="1">
      <alignment horizontal="left" vertical="top"/>
      <protection/>
    </xf>
    <xf numFmtId="0" fontId="4" fillId="28" borderId="0" xfId="75" applyFont="1" applyFill="1" applyAlignment="1">
      <alignment horizontal="justify" vertical="top"/>
      <protection/>
    </xf>
    <xf numFmtId="180" fontId="40" fillId="28" borderId="0" xfId="75" applyNumberFormat="1" applyFont="1" applyFill="1" applyAlignment="1">
      <alignment horizontal="center" vertical="top"/>
      <protection/>
    </xf>
    <xf numFmtId="0" fontId="1" fillId="28" borderId="0" xfId="77" applyFont="1" applyFill="1">
      <alignment/>
      <protection/>
    </xf>
    <xf numFmtId="0" fontId="0" fillId="28" borderId="0" xfId="74" applyFill="1" applyBorder="1">
      <alignment/>
      <protection/>
    </xf>
    <xf numFmtId="0" fontId="44" fillId="28" borderId="0" xfId="78" applyFont="1" applyFill="1" applyAlignment="1">
      <alignment/>
      <protection/>
    </xf>
    <xf numFmtId="0" fontId="13" fillId="28" borderId="0" xfId="78" applyFont="1" applyFill="1" applyAlignment="1">
      <alignment/>
      <protection/>
    </xf>
    <xf numFmtId="0" fontId="13" fillId="28" borderId="0" xfId="78" applyFill="1" applyAlignment="1">
      <alignment/>
      <protection/>
    </xf>
    <xf numFmtId="0" fontId="39" fillId="28" borderId="0" xfId="78" applyFont="1" applyFill="1" applyAlignment="1">
      <alignment/>
      <protection/>
    </xf>
    <xf numFmtId="0" fontId="40" fillId="28" borderId="0" xfId="75" applyNumberFormat="1" applyFont="1" applyFill="1" applyBorder="1" applyAlignment="1" applyProtection="1">
      <alignment horizontal="center" wrapText="1"/>
      <protection hidden="1"/>
    </xf>
    <xf numFmtId="0" fontId="40" fillId="28" borderId="12" xfId="78" applyFont="1" applyFill="1" applyBorder="1" applyAlignment="1">
      <alignment horizontal="center" vertical="center" wrapText="1"/>
      <protection/>
    </xf>
    <xf numFmtId="0" fontId="40" fillId="28" borderId="12" xfId="78" applyFont="1" applyFill="1" applyBorder="1" applyAlignment="1">
      <alignment horizontal="center" vertical="top"/>
      <protection/>
    </xf>
    <xf numFmtId="0" fontId="40" fillId="28" borderId="12" xfId="78" applyFont="1" applyFill="1" applyBorder="1" applyAlignment="1">
      <alignment horizontal="left" vertical="top" wrapText="1"/>
      <protection/>
    </xf>
    <xf numFmtId="0" fontId="58" fillId="28" borderId="12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left" vertical="center" wrapText="1"/>
    </xf>
    <xf numFmtId="0" fontId="45" fillId="28" borderId="12" xfId="78" applyFont="1" applyFill="1" applyBorder="1" applyAlignment="1">
      <alignment horizontal="center" vertical="center"/>
      <protection/>
    </xf>
    <xf numFmtId="0" fontId="45" fillId="28" borderId="12" xfId="67" applyFont="1" applyFill="1" applyBorder="1" applyAlignment="1">
      <alignment horizontal="left" vertical="top" wrapText="1"/>
      <protection/>
    </xf>
    <xf numFmtId="180" fontId="45" fillId="28" borderId="12" xfId="78" applyNumberFormat="1" applyFont="1" applyFill="1" applyBorder="1" applyAlignment="1">
      <alignment horizontal="center" vertical="center" wrapText="1"/>
      <protection/>
    </xf>
    <xf numFmtId="0" fontId="4" fillId="28" borderId="12" xfId="78" applyFont="1" applyFill="1" applyBorder="1" applyAlignment="1">
      <alignment horizontal="center" vertical="center"/>
      <protection/>
    </xf>
    <xf numFmtId="0" fontId="4" fillId="28" borderId="12" xfId="67" applyFont="1" applyFill="1" applyBorder="1" applyAlignment="1">
      <alignment horizontal="left" vertical="top" wrapText="1"/>
      <protection/>
    </xf>
    <xf numFmtId="180" fontId="4" fillId="28" borderId="12" xfId="78" applyNumberFormat="1" applyFont="1" applyFill="1" applyBorder="1" applyAlignment="1">
      <alignment horizontal="center" vertical="center" wrapText="1"/>
      <protection/>
    </xf>
    <xf numFmtId="0" fontId="58" fillId="28" borderId="12" xfId="67" applyFont="1" applyFill="1" applyBorder="1" applyAlignment="1">
      <alignment horizontal="left" vertical="top" wrapText="1"/>
      <protection/>
    </xf>
    <xf numFmtId="0" fontId="58" fillId="28" borderId="12" xfId="0" applyFont="1" applyFill="1" applyBorder="1" applyAlignment="1">
      <alignment horizontal="center" vertical="center" wrapText="1"/>
    </xf>
    <xf numFmtId="0" fontId="58" fillId="28" borderId="12" xfId="0" applyFont="1" applyFill="1" applyBorder="1" applyAlignment="1">
      <alignment horizontal="left" vertical="center" wrapText="1"/>
    </xf>
    <xf numFmtId="0" fontId="4" fillId="28" borderId="12" xfId="0" applyFont="1" applyFill="1" applyBorder="1" applyAlignment="1">
      <alignment horizontal="center" vertical="center" wrapText="1"/>
    </xf>
    <xf numFmtId="0" fontId="4" fillId="28" borderId="12" xfId="0" applyFont="1" applyFill="1" applyBorder="1" applyAlignment="1">
      <alignment horizontal="justify" vertical="center" wrapText="1"/>
    </xf>
    <xf numFmtId="0" fontId="45" fillId="28" borderId="12" xfId="78" applyFont="1" applyFill="1" applyBorder="1" applyAlignment="1">
      <alignment horizontal="left" vertical="top" wrapText="1"/>
      <protection/>
    </xf>
    <xf numFmtId="0" fontId="4" fillId="28" borderId="12" xfId="78" applyFont="1" applyFill="1" applyBorder="1" applyAlignment="1">
      <alignment horizontal="left" vertical="top" wrapText="1"/>
      <protection/>
    </xf>
    <xf numFmtId="180" fontId="4" fillId="28" borderId="12" xfId="78" applyNumberFormat="1" applyFont="1" applyFill="1" applyBorder="1" applyAlignment="1">
      <alignment horizontal="center" vertical="center"/>
      <protection/>
    </xf>
    <xf numFmtId="180" fontId="45" fillId="28" borderId="12" xfId="78" applyNumberFormat="1" applyFont="1" applyFill="1" applyBorder="1" applyAlignment="1">
      <alignment horizontal="center" vertical="center"/>
      <protection/>
    </xf>
    <xf numFmtId="0" fontId="4" fillId="28" borderId="12" xfId="78" applyFont="1" applyFill="1" applyBorder="1" applyAlignment="1">
      <alignment horizontal="left" vertical="center" wrapText="1"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4" fillId="28" borderId="12" xfId="67" applyNumberFormat="1" applyFont="1" applyFill="1" applyBorder="1" applyAlignment="1" applyProtection="1">
      <alignment horizontal="left" vertical="top" wrapText="1"/>
      <protection hidden="1"/>
    </xf>
    <xf numFmtId="180" fontId="4" fillId="28" borderId="12" xfId="75" applyNumberFormat="1" applyFont="1" applyFill="1" applyBorder="1" applyAlignment="1" applyProtection="1">
      <alignment horizontal="center" vertical="center"/>
      <protection hidden="1"/>
    </xf>
    <xf numFmtId="0" fontId="45" fillId="28" borderId="12" xfId="75" applyFont="1" applyFill="1" applyBorder="1" applyAlignment="1" applyProtection="1">
      <alignment horizontal="center" vertical="center"/>
      <protection hidden="1"/>
    </xf>
    <xf numFmtId="0" fontId="45" fillId="28" borderId="12" xfId="67" applyNumberFormat="1" applyFont="1" applyFill="1" applyBorder="1" applyAlignment="1" applyProtection="1">
      <alignment horizontal="left" vertical="top" wrapText="1"/>
      <protection hidden="1"/>
    </xf>
    <xf numFmtId="0" fontId="4" fillId="28" borderId="12" xfId="70" applyNumberFormat="1" applyFont="1" applyFill="1" applyBorder="1" applyAlignment="1" applyProtection="1">
      <alignment horizontal="left" vertical="top" wrapText="1"/>
      <protection hidden="1"/>
    </xf>
    <xf numFmtId="0" fontId="45" fillId="28" borderId="12" xfId="0" applyNumberFormat="1" applyFont="1" applyFill="1" applyBorder="1" applyAlignment="1">
      <alignment vertical="top" wrapText="1"/>
    </xf>
    <xf numFmtId="0" fontId="4" fillId="28" borderId="12" xfId="0" applyNumberFormat="1" applyFont="1" applyFill="1" applyBorder="1" applyAlignment="1">
      <alignment vertical="top" wrapText="1"/>
    </xf>
    <xf numFmtId="0" fontId="4" fillId="28" borderId="12" xfId="75" applyFont="1" applyFill="1" applyBorder="1" applyAlignment="1" applyProtection="1">
      <alignment horizontal="left" vertical="center"/>
      <protection hidden="1"/>
    </xf>
    <xf numFmtId="0" fontId="40" fillId="28" borderId="12" xfId="75" applyNumberFormat="1" applyFont="1" applyFill="1" applyBorder="1" applyAlignment="1" applyProtection="1">
      <alignment horizontal="justify" vertical="top" wrapText="1"/>
      <protection hidden="1"/>
    </xf>
    <xf numFmtId="180" fontId="40" fillId="28" borderId="12" xfId="75" applyNumberFormat="1" applyFont="1" applyFill="1" applyBorder="1" applyAlignment="1" applyProtection="1">
      <alignment horizontal="center" vertical="top"/>
      <protection hidden="1"/>
    </xf>
    <xf numFmtId="0" fontId="4" fillId="28" borderId="0" xfId="75" applyFont="1" applyFill="1" applyBorder="1" applyAlignment="1" applyProtection="1">
      <alignment horizontal="left" vertical="top"/>
      <protection hidden="1"/>
    </xf>
    <xf numFmtId="0" fontId="4" fillId="28" borderId="0" xfId="75" applyNumberFormat="1" applyFont="1" applyFill="1" applyBorder="1" applyAlignment="1" applyProtection="1">
      <alignment horizontal="justify" vertical="top" wrapText="1"/>
      <protection hidden="1"/>
    </xf>
    <xf numFmtId="180" fontId="4" fillId="28" borderId="0" xfId="75" applyNumberFormat="1" applyFont="1" applyFill="1" applyBorder="1" applyAlignment="1" applyProtection="1">
      <alignment horizontal="right" vertical="top"/>
      <protection hidden="1"/>
    </xf>
    <xf numFmtId="0" fontId="0" fillId="28" borderId="0" xfId="75" applyFont="1" applyFill="1" applyBorder="1" applyAlignment="1">
      <alignment horizontal="right"/>
      <protection/>
    </xf>
    <xf numFmtId="180" fontId="40" fillId="28" borderId="0" xfId="75" applyNumberFormat="1" applyFont="1" applyFill="1" applyBorder="1" applyAlignment="1" applyProtection="1">
      <alignment horizontal="center" vertical="top"/>
      <protection hidden="1"/>
    </xf>
    <xf numFmtId="0" fontId="42" fillId="28" borderId="0" xfId="75" applyNumberFormat="1" applyFont="1" applyFill="1" applyBorder="1" applyAlignment="1" applyProtection="1">
      <alignment/>
      <protection hidden="1"/>
    </xf>
    <xf numFmtId="0" fontId="4" fillId="28" borderId="0" xfId="75" applyNumberFormat="1" applyFont="1" applyFill="1" applyBorder="1" applyAlignment="1" applyProtection="1">
      <alignment horizontal="justify" vertical="top"/>
      <protection hidden="1"/>
    </xf>
    <xf numFmtId="0" fontId="40" fillId="28" borderId="0" xfId="75" applyNumberFormat="1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 applyProtection="1">
      <alignment horizontal="justify" vertical="top"/>
      <protection hidden="1"/>
    </xf>
    <xf numFmtId="0" fontId="4" fillId="28" borderId="0" xfId="75" applyFont="1" applyFill="1" applyBorder="1" applyAlignment="1">
      <alignment horizontal="left" vertical="top"/>
      <protection/>
    </xf>
    <xf numFmtId="0" fontId="4" fillId="28" borderId="0" xfId="75" applyFont="1" applyFill="1" applyBorder="1" applyAlignment="1">
      <alignment horizontal="justify" vertical="top"/>
      <protection/>
    </xf>
    <xf numFmtId="180" fontId="40" fillId="28" borderId="0" xfId="75" applyNumberFormat="1" applyFont="1" applyFill="1" applyBorder="1" applyAlignment="1">
      <alignment horizontal="center" vertical="top"/>
      <protection/>
    </xf>
    <xf numFmtId="180" fontId="4" fillId="23" borderId="12" xfId="78" applyNumberFormat="1" applyFont="1" applyFill="1" applyBorder="1" applyAlignment="1">
      <alignment horizontal="center" vertical="center" wrapText="1"/>
      <protection/>
    </xf>
    <xf numFmtId="0" fontId="28" fillId="28" borderId="12" xfId="0" applyFont="1" applyFill="1" applyBorder="1" applyAlignment="1">
      <alignment/>
    </xf>
    <xf numFmtId="0" fontId="44" fillId="28" borderId="0" xfId="74" applyFont="1" applyFill="1" applyBorder="1" applyAlignment="1">
      <alignment horizontal="left"/>
      <protection/>
    </xf>
    <xf numFmtId="49" fontId="0" fillId="0" borderId="0" xfId="0" applyNumberFormat="1" applyFont="1" applyFill="1" applyAlignment="1">
      <alignment/>
    </xf>
    <xf numFmtId="0" fontId="2" fillId="29" borderId="12" xfId="0" applyFont="1" applyFill="1" applyBorder="1" applyAlignment="1">
      <alignment horizontal="left" vertical="top" wrapText="1"/>
    </xf>
    <xf numFmtId="0" fontId="2" fillId="29" borderId="12" xfId="0" applyFont="1" applyFill="1" applyBorder="1" applyAlignment="1">
      <alignment horizontal="center" vertical="center" wrapText="1"/>
    </xf>
    <xf numFmtId="49" fontId="2" fillId="29" borderId="12" xfId="0" applyNumberFormat="1" applyFont="1" applyFill="1" applyBorder="1" applyAlignment="1">
      <alignment horizontal="center" vertical="center" wrapText="1"/>
    </xf>
    <xf numFmtId="188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66" applyNumberFormat="1" applyFont="1" applyFill="1" applyBorder="1" applyAlignment="1" applyProtection="1">
      <alignment horizontal="center" vertical="center"/>
      <protection hidden="1"/>
    </xf>
    <xf numFmtId="49" fontId="2" fillId="29" borderId="12" xfId="66" applyNumberFormat="1" applyFont="1" applyFill="1" applyBorder="1" applyAlignment="1" applyProtection="1">
      <alignment horizontal="center" vertical="center"/>
      <protection hidden="1"/>
    </xf>
    <xf numFmtId="180" fontId="2" fillId="29" borderId="12" xfId="0" applyNumberFormat="1" applyFont="1" applyFill="1" applyBorder="1" applyAlignment="1">
      <alignment horizontal="center" vertical="center" wrapText="1"/>
    </xf>
    <xf numFmtId="0" fontId="0" fillId="29" borderId="0" xfId="0" applyFill="1" applyAlignment="1">
      <alignment/>
    </xf>
    <xf numFmtId="0" fontId="32" fillId="29" borderId="0" xfId="0" applyFont="1" applyFill="1" applyAlignment="1">
      <alignment/>
    </xf>
    <xf numFmtId="187" fontId="2" fillId="29" borderId="12" xfId="66" applyNumberFormat="1" applyFont="1" applyFill="1" applyBorder="1" applyAlignment="1" applyProtection="1">
      <alignment horizontal="center" vertical="center"/>
      <protection hidden="1"/>
    </xf>
    <xf numFmtId="0" fontId="2" fillId="29" borderId="12" xfId="0" applyFont="1" applyFill="1" applyBorder="1" applyAlignment="1">
      <alignment horizontal="left" vertical="center" wrapText="1"/>
    </xf>
    <xf numFmtId="0" fontId="2" fillId="29" borderId="12" xfId="0" applyFont="1" applyFill="1" applyBorder="1" applyAlignment="1">
      <alignment horizontal="center" vertical="center"/>
    </xf>
    <xf numFmtId="0" fontId="0" fillId="29" borderId="0" xfId="0" applyFill="1" applyAlignment="1">
      <alignment vertical="center"/>
    </xf>
    <xf numFmtId="0" fontId="2" fillId="29" borderId="12" xfId="0" applyFont="1" applyFill="1" applyBorder="1" applyAlignment="1">
      <alignment horizontal="justify" vertical="center" wrapText="1"/>
    </xf>
    <xf numFmtId="0" fontId="29" fillId="29" borderId="0" xfId="0" applyFont="1" applyFill="1" applyAlignment="1">
      <alignment/>
    </xf>
    <xf numFmtId="0" fontId="2" fillId="28" borderId="12" xfId="66" applyNumberFormat="1" applyFont="1" applyFill="1" applyBorder="1" applyAlignment="1" applyProtection="1">
      <alignment horizontal="center" vertical="center"/>
      <protection hidden="1"/>
    </xf>
    <xf numFmtId="0" fontId="32" fillId="28" borderId="0" xfId="0" applyFont="1" applyFill="1" applyAlignment="1">
      <alignment/>
    </xf>
    <xf numFmtId="0" fontId="44" fillId="28" borderId="0" xfId="74" applyFont="1" applyFill="1" applyBorder="1" applyAlignment="1">
      <alignment vertical="top" wrapText="1"/>
      <protection/>
    </xf>
    <xf numFmtId="0" fontId="2" fillId="29" borderId="12" xfId="66" applyFont="1" applyFill="1" applyBorder="1" applyAlignment="1">
      <alignment horizontal="left" vertical="top" wrapText="1"/>
      <protection/>
    </xf>
    <xf numFmtId="0" fontId="2" fillId="29" borderId="12" xfId="66" applyFont="1" applyFill="1" applyBorder="1" applyAlignment="1">
      <alignment horizontal="center" vertical="center" wrapText="1"/>
      <protection/>
    </xf>
    <xf numFmtId="49" fontId="2" fillId="29" borderId="12" xfId="66" applyNumberFormat="1" applyFont="1" applyFill="1" applyBorder="1" applyAlignment="1">
      <alignment horizontal="center" vertical="center" wrapText="1"/>
      <protection/>
    </xf>
    <xf numFmtId="180" fontId="4" fillId="30" borderId="12" xfId="78" applyNumberFormat="1" applyFont="1" applyFill="1" applyBorder="1" applyAlignment="1">
      <alignment horizontal="center" vertical="center"/>
      <protection/>
    </xf>
    <xf numFmtId="0" fontId="2" fillId="31" borderId="12" xfId="0" applyFont="1" applyFill="1" applyBorder="1" applyAlignment="1">
      <alignment horizontal="left" vertical="top" wrapText="1"/>
    </xf>
    <xf numFmtId="0" fontId="2" fillId="31" borderId="12" xfId="0" applyFont="1" applyFill="1" applyBorder="1" applyAlignment="1">
      <alignment horizontal="center" vertical="center"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187" fontId="2" fillId="31" borderId="12" xfId="66" applyNumberFormat="1" applyFont="1" applyFill="1" applyBorder="1" applyAlignment="1" applyProtection="1">
      <alignment horizontal="center" vertical="center"/>
      <protection hidden="1"/>
    </xf>
    <xf numFmtId="180" fontId="2" fillId="31" borderId="12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vertical="center"/>
    </xf>
    <xf numFmtId="0" fontId="2" fillId="31" borderId="12" xfId="0" applyFont="1" applyFill="1" applyBorder="1" applyAlignment="1">
      <alignment horizontal="center" vertical="center" wrapText="1"/>
    </xf>
    <xf numFmtId="49" fontId="2" fillId="31" borderId="12" xfId="0" applyNumberFormat="1" applyFont="1" applyFill="1" applyBorder="1" applyAlignment="1">
      <alignment horizontal="center" vertical="center" wrapText="1"/>
    </xf>
    <xf numFmtId="0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32" fillId="31" borderId="0" xfId="0" applyFont="1" applyFill="1" applyAlignment="1">
      <alignment/>
    </xf>
    <xf numFmtId="0" fontId="34" fillId="31" borderId="0" xfId="0" applyFont="1" applyFill="1" applyAlignment="1">
      <alignment/>
    </xf>
    <xf numFmtId="0" fontId="2" fillId="31" borderId="12" xfId="66" applyNumberFormat="1" applyFont="1" applyFill="1" applyBorder="1" applyAlignment="1" applyProtection="1">
      <alignment horizontal="left" vertical="top" wrapText="1"/>
      <protection hidden="1"/>
    </xf>
    <xf numFmtId="0" fontId="29" fillId="31" borderId="0" xfId="0" applyFont="1" applyFill="1" applyAlignment="1">
      <alignment/>
    </xf>
    <xf numFmtId="0" fontId="2" fillId="31" borderId="12" xfId="0" applyFont="1" applyFill="1" applyBorder="1" applyAlignment="1">
      <alignment horizontal="justify" vertical="center" wrapText="1"/>
    </xf>
    <xf numFmtId="0" fontId="0" fillId="31" borderId="0" xfId="0" applyFill="1" applyAlignment="1">
      <alignment/>
    </xf>
    <xf numFmtId="0" fontId="52" fillId="31" borderId="0" xfId="0" applyFont="1" applyFill="1" applyAlignment="1">
      <alignment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73" applyFont="1" applyFill="1" applyBorder="1" applyAlignment="1">
      <alignment horizontal="left" vertical="top" wrapText="1"/>
      <protection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188" fontId="50" fillId="30" borderId="12" xfId="66" applyNumberFormat="1" applyFont="1" applyFill="1" applyBorder="1" applyAlignment="1" applyProtection="1">
      <alignment horizontal="center" vertical="center"/>
      <protection hidden="1"/>
    </xf>
    <xf numFmtId="49" fontId="50" fillId="30" borderId="12" xfId="66" applyNumberFormat="1" applyFont="1" applyFill="1" applyBorder="1" applyAlignment="1" applyProtection="1">
      <alignment horizontal="center" vertical="center"/>
      <protection hidden="1"/>
    </xf>
    <xf numFmtId="187" fontId="50" fillId="30" borderId="12" xfId="66" applyNumberFormat="1" applyFont="1" applyFill="1" applyBorder="1" applyAlignment="1" applyProtection="1">
      <alignment horizontal="center" vertical="center"/>
      <protection hidden="1"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Font="1" applyFill="1" applyBorder="1" applyAlignment="1">
      <alignment horizontal="left" vertical="top" wrapText="1"/>
      <protection/>
    </xf>
    <xf numFmtId="0" fontId="2" fillId="31" borderId="12" xfId="66" applyFont="1" applyFill="1" applyBorder="1" applyAlignment="1">
      <alignment horizontal="center" vertical="center"/>
      <protection/>
    </xf>
    <xf numFmtId="180" fontId="2" fillId="30" borderId="12" xfId="0" applyNumberFormat="1" applyFont="1" applyFill="1" applyBorder="1" applyAlignment="1">
      <alignment horizontal="center" vertical="center" wrapText="1"/>
    </xf>
    <xf numFmtId="180" fontId="3" fillId="30" borderId="12" xfId="0" applyNumberFormat="1" applyFont="1" applyFill="1" applyBorder="1" applyAlignment="1">
      <alignment horizontal="center" vertical="center" wrapText="1"/>
    </xf>
    <xf numFmtId="0" fontId="3" fillId="30" borderId="12" xfId="66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0" fontId="44" fillId="0" borderId="0" xfId="77" applyFont="1">
      <alignment/>
      <protection/>
    </xf>
    <xf numFmtId="0" fontId="0" fillId="30" borderId="0" xfId="74" applyFill="1" applyBorder="1">
      <alignment/>
      <protection/>
    </xf>
    <xf numFmtId="0" fontId="44" fillId="30" borderId="0" xfId="74" applyFont="1" applyFill="1" applyBorder="1" applyAlignment="1">
      <alignment/>
      <protection/>
    </xf>
    <xf numFmtId="0" fontId="44" fillId="30" borderId="0" xfId="74" applyFont="1" applyFill="1" applyBorder="1" applyAlignment="1">
      <alignment horizontal="left"/>
      <protection/>
    </xf>
    <xf numFmtId="181" fontId="28" fillId="28" borderId="0" xfId="66" applyNumberFormat="1" applyFont="1" applyFill="1" applyAlignment="1">
      <alignment horizontal="left"/>
      <protection/>
    </xf>
    <xf numFmtId="0" fontId="4" fillId="0" borderId="0" xfId="76" applyFont="1" applyFill="1" applyBorder="1" applyAlignment="1">
      <alignment horizontal="left" vertical="top"/>
      <protection/>
    </xf>
    <xf numFmtId="0" fontId="2" fillId="0" borderId="12" xfId="66" applyFont="1" applyBorder="1" applyAlignment="1">
      <alignment horizontal="center" vertical="center" wrapText="1"/>
      <protection/>
    </xf>
    <xf numFmtId="0" fontId="4" fillId="30" borderId="12" xfId="71" applyNumberFormat="1" applyFont="1" applyFill="1" applyBorder="1" applyAlignment="1" applyProtection="1">
      <alignment horizontal="left" vertical="top" wrapText="1"/>
      <protection hidden="1"/>
    </xf>
    <xf numFmtId="0" fontId="4" fillId="30" borderId="12" xfId="74" applyFont="1" applyFill="1" applyBorder="1" applyAlignment="1" applyProtection="1">
      <alignment horizontal="center" vertical="center"/>
      <protection hidden="1"/>
    </xf>
    <xf numFmtId="180" fontId="2" fillId="30" borderId="12" xfId="66" applyNumberFormat="1" applyFont="1" applyFill="1" applyBorder="1" applyAlignment="1">
      <alignment horizontal="center" vertical="center" wrapText="1"/>
      <protection/>
    </xf>
    <xf numFmtId="0" fontId="0" fillId="32" borderId="0" xfId="74" applyNumberFormat="1" applyFont="1" applyFill="1" applyBorder="1" applyAlignment="1" applyProtection="1">
      <alignment/>
      <protection hidden="1"/>
    </xf>
    <xf numFmtId="0" fontId="1" fillId="32" borderId="0" xfId="66" applyFont="1" applyFill="1">
      <alignment/>
      <protection/>
    </xf>
    <xf numFmtId="0" fontId="2" fillId="30" borderId="12" xfId="66" applyFont="1" applyFill="1" applyBorder="1" applyAlignment="1">
      <alignment vertical="center" wrapText="1"/>
      <protection/>
    </xf>
    <xf numFmtId="3" fontId="4" fillId="30" borderId="12" xfId="66" applyNumberFormat="1" applyFont="1" applyFill="1" applyBorder="1" applyAlignment="1">
      <alignment horizontal="center" vertical="center" wrapText="1"/>
      <protection/>
    </xf>
    <xf numFmtId="180" fontId="3" fillId="30" borderId="12" xfId="66" applyNumberFormat="1" applyFont="1" applyFill="1" applyBorder="1" applyAlignment="1">
      <alignment horizontal="center" vertical="center" wrapText="1"/>
      <protection/>
    </xf>
    <xf numFmtId="0" fontId="1" fillId="0" borderId="0" xfId="66" applyFont="1" applyAlignment="1">
      <alignment horizontal="right"/>
      <protection/>
    </xf>
    <xf numFmtId="0" fontId="2" fillId="30" borderId="12" xfId="0" applyFont="1" applyFill="1" applyBorder="1" applyAlignment="1">
      <alignment horizontal="left" wrapText="1"/>
    </xf>
    <xf numFmtId="0" fontId="3" fillId="30" borderId="12" xfId="0" applyFont="1" applyFill="1" applyBorder="1" applyAlignment="1">
      <alignment horizontal="left" wrapText="1"/>
    </xf>
    <xf numFmtId="0" fontId="50" fillId="28" borderId="12" xfId="0" applyFont="1" applyFill="1" applyBorder="1" applyAlignment="1">
      <alignment horizontal="center" vertical="center"/>
    </xf>
    <xf numFmtId="49" fontId="50" fillId="28" borderId="12" xfId="0" applyNumberFormat="1" applyFont="1" applyFill="1" applyBorder="1" applyAlignment="1">
      <alignment horizontal="center" vertical="center" wrapText="1"/>
    </xf>
    <xf numFmtId="0" fontId="50" fillId="28" borderId="12" xfId="0" applyFont="1" applyFill="1" applyBorder="1" applyAlignment="1">
      <alignment horizontal="center" vertical="center" wrapText="1"/>
    </xf>
    <xf numFmtId="180" fontId="50" fillId="28" borderId="12" xfId="0" applyNumberFormat="1" applyFont="1" applyFill="1" applyBorder="1" applyAlignment="1">
      <alignment horizontal="center" vertical="center" wrapText="1"/>
    </xf>
    <xf numFmtId="0" fontId="53" fillId="28" borderId="0" xfId="0" applyFont="1" applyFill="1" applyAlignment="1">
      <alignment/>
    </xf>
    <xf numFmtId="0" fontId="51" fillId="23" borderId="0" xfId="0" applyFont="1" applyFill="1" applyAlignment="1">
      <alignment/>
    </xf>
    <xf numFmtId="0" fontId="50" fillId="0" borderId="12" xfId="0" applyFont="1" applyFill="1" applyBorder="1" applyAlignment="1">
      <alignment horizontal="justify" vertical="center" wrapText="1"/>
    </xf>
    <xf numFmtId="0" fontId="64" fillId="11" borderId="0" xfId="0" applyFont="1" applyFill="1" applyAlignment="1">
      <alignment/>
    </xf>
    <xf numFmtId="0" fontId="65" fillId="11" borderId="0" xfId="0" applyFont="1" applyFill="1" applyAlignment="1">
      <alignment/>
    </xf>
    <xf numFmtId="0" fontId="28" fillId="0" borderId="0" xfId="0" applyFont="1" applyAlignment="1">
      <alignment horizontal="right"/>
    </xf>
    <xf numFmtId="0" fontId="58" fillId="0" borderId="12" xfId="73" applyFont="1" applyBorder="1" applyAlignment="1">
      <alignment horizontal="left" vertical="center" wrapText="1"/>
      <protection/>
    </xf>
    <xf numFmtId="0" fontId="58" fillId="0" borderId="12" xfId="73" applyFont="1" applyBorder="1" applyAlignment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180" fontId="4" fillId="30" borderId="12" xfId="78" applyNumberFormat="1" applyFont="1" applyFill="1" applyBorder="1" applyAlignment="1">
      <alignment horizontal="center" vertical="center" wrapText="1"/>
      <protection/>
    </xf>
    <xf numFmtId="0" fontId="31" fillId="0" borderId="14" xfId="75" applyFont="1" applyBorder="1" applyAlignment="1">
      <alignment horizontal="center" vertical="center"/>
      <protection/>
    </xf>
    <xf numFmtId="0" fontId="31" fillId="0" borderId="14" xfId="75" applyFont="1" applyBorder="1" applyAlignment="1">
      <alignment vertical="center"/>
      <protection/>
    </xf>
    <xf numFmtId="0" fontId="63" fillId="23" borderId="14" xfId="75" applyFont="1" applyFill="1" applyBorder="1" applyAlignment="1">
      <alignment vertical="center" wrapText="1"/>
      <protection/>
    </xf>
    <xf numFmtId="0" fontId="56" fillId="23" borderId="14" xfId="75" applyFont="1" applyFill="1" applyBorder="1" applyAlignment="1">
      <alignment vertical="center" wrapText="1"/>
      <protection/>
    </xf>
    <xf numFmtId="0" fontId="63" fillId="0" borderId="14" xfId="75" applyFont="1" applyBorder="1" applyAlignment="1">
      <alignment vertical="center" wrapText="1"/>
      <protection/>
    </xf>
    <xf numFmtId="0" fontId="31" fillId="0" borderId="14" xfId="75" applyFont="1" applyBorder="1" applyAlignment="1">
      <alignment vertical="center" wrapText="1"/>
      <protection/>
    </xf>
    <xf numFmtId="0" fontId="31" fillId="23" borderId="14" xfId="75" applyFont="1" applyFill="1" applyBorder="1" applyAlignment="1">
      <alignment vertical="center"/>
      <protection/>
    </xf>
    <xf numFmtId="0" fontId="31" fillId="0" borderId="14" xfId="75" applyFont="1" applyFill="1" applyBorder="1" applyAlignment="1">
      <alignment vertical="center"/>
      <protection/>
    </xf>
    <xf numFmtId="180" fontId="45" fillId="28" borderId="15" xfId="78" applyNumberFormat="1" applyFont="1" applyFill="1" applyBorder="1" applyAlignment="1">
      <alignment horizontal="center" vertical="center"/>
      <protection/>
    </xf>
    <xf numFmtId="0" fontId="62" fillId="11" borderId="14" xfId="75" applyFont="1" applyFill="1" applyBorder="1" applyAlignment="1">
      <alignment vertical="center"/>
      <protection/>
    </xf>
    <xf numFmtId="0" fontId="31" fillId="28" borderId="14" xfId="75" applyFont="1" applyFill="1" applyBorder="1" applyAlignment="1">
      <alignment vertical="center"/>
      <protection/>
    </xf>
    <xf numFmtId="0" fontId="31" fillId="0" borderId="14" xfId="75" applyFont="1" applyFill="1" applyBorder="1" applyAlignment="1">
      <alignment vertical="center" wrapText="1"/>
      <protection/>
    </xf>
    <xf numFmtId="0" fontId="0" fillId="30" borderId="0" xfId="0" applyFill="1" applyAlignment="1">
      <alignment/>
    </xf>
    <xf numFmtId="0" fontId="2" fillId="31" borderId="12" xfId="66" applyFont="1" applyFill="1" applyBorder="1" applyAlignment="1">
      <alignment horizontal="center" vertical="center" wrapText="1"/>
      <protection/>
    </xf>
    <xf numFmtId="0" fontId="1" fillId="0" borderId="0" xfId="66" applyFont="1" applyBorder="1" applyAlignment="1">
      <alignment horizontal="right"/>
      <protection/>
    </xf>
    <xf numFmtId="0" fontId="0" fillId="0" borderId="0" xfId="75" applyFont="1" applyBorder="1" applyAlignment="1">
      <alignment horizontal="right"/>
      <protection/>
    </xf>
    <xf numFmtId="0" fontId="1" fillId="0" borderId="0" xfId="77" applyFont="1" applyBorder="1" applyAlignment="1">
      <alignment horizontal="right"/>
      <protection/>
    </xf>
    <xf numFmtId="0" fontId="0" fillId="0" borderId="0" xfId="74" applyFont="1" applyBorder="1" applyAlignment="1">
      <alignment horizontal="right"/>
      <protection/>
    </xf>
    <xf numFmtId="0" fontId="66" fillId="23" borderId="0" xfId="75" applyFont="1" applyFill="1" applyBorder="1" applyAlignment="1">
      <alignment horizontal="right"/>
      <protection/>
    </xf>
    <xf numFmtId="0" fontId="0" fillId="23" borderId="0" xfId="75" applyFont="1" applyFill="1" applyBorder="1" applyAlignment="1">
      <alignment horizontal="right"/>
      <protection/>
    </xf>
    <xf numFmtId="0" fontId="0" fillId="0" borderId="0" xfId="75" applyFont="1" applyFill="1" applyBorder="1" applyAlignment="1">
      <alignment horizontal="right"/>
      <protection/>
    </xf>
    <xf numFmtId="0" fontId="0" fillId="11" borderId="0" xfId="75" applyFont="1" applyFill="1" applyBorder="1" applyAlignment="1">
      <alignment horizontal="right"/>
      <protection/>
    </xf>
    <xf numFmtId="0" fontId="66" fillId="11" borderId="0" xfId="75" applyFont="1" applyFill="1" applyBorder="1" applyAlignment="1">
      <alignment horizontal="right"/>
      <protection/>
    </xf>
    <xf numFmtId="0" fontId="66" fillId="28" borderId="0" xfId="75" applyFont="1" applyFill="1" applyBorder="1" applyAlignment="1">
      <alignment horizontal="right"/>
      <protection/>
    </xf>
    <xf numFmtId="0" fontId="4" fillId="23" borderId="12" xfId="0" applyFont="1" applyFill="1" applyBorder="1" applyAlignment="1">
      <alignment horizontal="center" vertical="center" wrapText="1"/>
    </xf>
    <xf numFmtId="0" fontId="4" fillId="23" borderId="12" xfId="0" applyFont="1" applyFill="1" applyBorder="1" applyAlignment="1">
      <alignment horizontal="justify" vertical="center" wrapText="1"/>
    </xf>
    <xf numFmtId="0" fontId="4" fillId="28" borderId="12" xfId="0" applyFont="1" applyFill="1" applyBorder="1" applyAlignment="1">
      <alignment horizontal="left" vertical="top" wrapText="1"/>
    </xf>
    <xf numFmtId="0" fontId="40" fillId="28" borderId="12" xfId="78" applyFont="1" applyFill="1" applyBorder="1" applyAlignment="1">
      <alignment horizontal="center" vertical="center"/>
      <protection/>
    </xf>
    <xf numFmtId="180" fontId="40" fillId="28" borderId="12" xfId="78" applyNumberFormat="1" applyFont="1" applyFill="1" applyBorder="1" applyAlignment="1">
      <alignment horizontal="center" vertical="center"/>
      <protection/>
    </xf>
    <xf numFmtId="0" fontId="46" fillId="28" borderId="12" xfId="78" applyFont="1" applyFill="1" applyBorder="1" applyAlignment="1">
      <alignment horizontal="center" vertical="center"/>
      <protection/>
    </xf>
    <xf numFmtId="0" fontId="2" fillId="31" borderId="14" xfId="0" applyFont="1" applyFill="1" applyBorder="1" applyAlignment="1">
      <alignment horizontal="left" vertical="top" wrapText="1"/>
    </xf>
    <xf numFmtId="0" fontId="2" fillId="30" borderId="12" xfId="0" applyFont="1" applyFill="1" applyBorder="1" applyAlignment="1">
      <alignment horizontal="center" vertical="center"/>
    </xf>
    <xf numFmtId="0" fontId="34" fillId="30" borderId="0" xfId="0" applyFont="1" applyFill="1" applyAlignment="1">
      <alignment/>
    </xf>
    <xf numFmtId="0" fontId="3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horizontal="center" vertical="center"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0" fontId="5" fillId="30" borderId="0" xfId="0" applyFont="1" applyFill="1" applyAlignment="1">
      <alignment/>
    </xf>
    <xf numFmtId="0" fontId="49" fillId="30" borderId="12" xfId="0" applyFont="1" applyFill="1" applyBorder="1" applyAlignment="1">
      <alignment horizontal="left" vertical="top" wrapText="1"/>
    </xf>
    <xf numFmtId="0" fontId="49" fillId="30" borderId="12" xfId="0" applyFont="1" applyFill="1" applyBorder="1" applyAlignment="1">
      <alignment horizontal="center" vertical="center"/>
    </xf>
    <xf numFmtId="180" fontId="50" fillId="30" borderId="12" xfId="0" applyNumberFormat="1" applyFont="1" applyFill="1" applyBorder="1" applyAlignment="1">
      <alignment horizontal="center" vertical="center" wrapText="1"/>
    </xf>
    <xf numFmtId="0" fontId="53" fillId="30" borderId="0" xfId="0" applyFont="1" applyFill="1" applyAlignment="1">
      <alignment/>
    </xf>
    <xf numFmtId="0" fontId="50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vertical="center" wrapText="1"/>
    </xf>
    <xf numFmtId="0" fontId="0" fillId="30" borderId="0" xfId="0" applyFont="1" applyFill="1" applyAlignment="1">
      <alignment/>
    </xf>
    <xf numFmtId="0" fontId="2" fillId="30" borderId="12" xfId="0" applyFont="1" applyFill="1" applyBorder="1" applyAlignment="1">
      <alignment horizontal="left" vertical="top" wrapText="1"/>
    </xf>
    <xf numFmtId="0" fontId="2" fillId="31" borderId="14" xfId="66" applyNumberFormat="1" applyFont="1" applyFill="1" applyBorder="1" applyAlignment="1" applyProtection="1">
      <alignment horizontal="left" vertical="top" wrapText="1"/>
      <protection hidden="1"/>
    </xf>
    <xf numFmtId="0" fontId="44" fillId="30" borderId="0" xfId="74" applyFont="1" applyFill="1" applyBorder="1" applyAlignment="1">
      <alignment horizontal="left"/>
      <protection/>
    </xf>
    <xf numFmtId="180" fontId="2" fillId="33" borderId="12" xfId="0" applyNumberFormat="1" applyFont="1" applyFill="1" applyBorder="1" applyAlignment="1">
      <alignment horizontal="center" vertical="center" wrapText="1"/>
    </xf>
    <xf numFmtId="181" fontId="60" fillId="0" borderId="16" xfId="73" applyNumberFormat="1" applyFont="1" applyBorder="1" applyAlignment="1">
      <alignment horizontal="center" vertical="center" wrapText="1"/>
      <protection/>
    </xf>
    <xf numFmtId="0" fontId="2" fillId="30" borderId="12" xfId="0" applyFont="1" applyFill="1" applyBorder="1" applyAlignment="1">
      <alignment horizontal="center" vertical="center" wrapText="1"/>
    </xf>
    <xf numFmtId="0" fontId="2" fillId="30" borderId="12" xfId="66" applyFont="1" applyFill="1" applyBorder="1" applyAlignment="1">
      <alignment horizontal="justify" vertical="center" wrapText="1"/>
      <protection/>
    </xf>
    <xf numFmtId="0" fontId="2" fillId="30" borderId="12" xfId="66" applyFont="1" applyFill="1" applyBorder="1" applyAlignment="1">
      <alignment horizontal="center" vertical="center"/>
      <protection/>
    </xf>
    <xf numFmtId="0" fontId="2" fillId="30" borderId="12" xfId="66" applyFont="1" applyFill="1" applyBorder="1" applyAlignment="1">
      <alignment horizontal="left" vertical="top" wrapText="1"/>
      <protection/>
    </xf>
    <xf numFmtId="0" fontId="0" fillId="31" borderId="0" xfId="0" applyFont="1" applyFill="1" applyAlignment="1">
      <alignment/>
    </xf>
    <xf numFmtId="0" fontId="50" fillId="30" borderId="12" xfId="66" applyFont="1" applyFill="1" applyBorder="1" applyAlignment="1">
      <alignment horizontal="justify" vertical="center" wrapText="1"/>
      <protection/>
    </xf>
    <xf numFmtId="49" fontId="50" fillId="30" borderId="12" xfId="66" applyNumberFormat="1" applyFont="1" applyFill="1" applyBorder="1" applyAlignment="1">
      <alignment horizontal="center" vertical="center" wrapText="1"/>
      <protection/>
    </xf>
    <xf numFmtId="0" fontId="50" fillId="30" borderId="12" xfId="66" applyFont="1" applyFill="1" applyBorder="1" applyAlignment="1">
      <alignment horizontal="center" vertical="center" wrapText="1"/>
      <protection/>
    </xf>
    <xf numFmtId="0" fontId="54" fillId="30" borderId="0" xfId="0" applyFont="1" applyFill="1" applyAlignment="1">
      <alignment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8" fillId="30" borderId="0" xfId="0" applyFont="1" applyFill="1" applyAlignment="1">
      <alignment/>
    </xf>
    <xf numFmtId="0" fontId="58" fillId="28" borderId="12" xfId="0" applyFont="1" applyFill="1" applyBorder="1" applyAlignment="1">
      <alignment horizontal="center" vertical="center" wrapText="1"/>
    </xf>
    <xf numFmtId="0" fontId="4" fillId="30" borderId="12" xfId="67" applyFont="1" applyFill="1" applyBorder="1" applyAlignment="1">
      <alignment horizontal="left" vertical="top" wrapText="1"/>
      <protection/>
    </xf>
    <xf numFmtId="0" fontId="58" fillId="3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3" fillId="0" borderId="12" xfId="66" applyFont="1" applyFill="1" applyBorder="1" applyAlignment="1">
      <alignment horizontal="left" wrapText="1"/>
      <protection/>
    </xf>
    <xf numFmtId="0" fontId="3" fillId="0" borderId="12" xfId="66" applyFont="1" applyFill="1" applyBorder="1" applyAlignment="1">
      <alignment horizontal="center" vertical="center"/>
      <protection/>
    </xf>
    <xf numFmtId="187" fontId="2" fillId="0" borderId="12" xfId="66" applyNumberFormat="1" applyFont="1" applyFill="1" applyBorder="1" applyAlignment="1" applyProtection="1">
      <alignment horizontal="center"/>
      <protection hidden="1"/>
    </xf>
    <xf numFmtId="0" fontId="49" fillId="0" borderId="12" xfId="66" applyFont="1" applyFill="1" applyBorder="1" applyAlignment="1">
      <alignment horizontal="center" vertical="center"/>
      <protection/>
    </xf>
    <xf numFmtId="0" fontId="50" fillId="0" borderId="12" xfId="66" applyFont="1" applyFill="1" applyBorder="1" applyAlignment="1">
      <alignment vertical="center" wrapText="1"/>
      <protection/>
    </xf>
    <xf numFmtId="0" fontId="50" fillId="0" borderId="12" xfId="66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27" fillId="0" borderId="0" xfId="0" applyFont="1" applyFill="1" applyAlignment="1">
      <alignment/>
    </xf>
    <xf numFmtId="0" fontId="40" fillId="0" borderId="14" xfId="77" applyFont="1" applyFill="1" applyBorder="1" applyAlignment="1">
      <alignment horizontal="center" vertical="top" wrapText="1"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0" fillId="0" borderId="0" xfId="77" applyFont="1" applyAlignment="1">
      <alignment horizontal="center"/>
      <protection/>
    </xf>
    <xf numFmtId="0" fontId="0" fillId="0" borderId="0" xfId="0" applyAlignment="1">
      <alignment/>
    </xf>
    <xf numFmtId="0" fontId="40" fillId="0" borderId="18" xfId="77" applyFont="1" applyBorder="1" applyAlignment="1">
      <alignment horizontal="center" vertical="top" wrapText="1"/>
      <protection/>
    </xf>
    <xf numFmtId="0" fontId="40" fillId="0" borderId="13" xfId="77" applyFont="1" applyBorder="1" applyAlignment="1">
      <alignment horizontal="center" vertical="top" wrapText="1"/>
      <protection/>
    </xf>
    <xf numFmtId="0" fontId="44" fillId="0" borderId="0" xfId="0" applyFont="1" applyAlignment="1">
      <alignment horizontal="left" wrapText="1"/>
    </xf>
    <xf numFmtId="0" fontId="44" fillId="30" borderId="0" xfId="74" applyFont="1" applyFill="1" applyBorder="1" applyAlignment="1">
      <alignment horizontal="left"/>
      <protection/>
    </xf>
    <xf numFmtId="0" fontId="44" fillId="28" borderId="0" xfId="74" applyFont="1" applyFill="1" applyBorder="1" applyAlignment="1">
      <alignment horizontal="left" vertical="top" wrapText="1"/>
      <protection/>
    </xf>
    <xf numFmtId="0" fontId="44" fillId="28" borderId="0" xfId="75" applyFont="1" applyFill="1" applyAlignment="1">
      <alignment horizontal="left" vertical="top"/>
      <protection/>
    </xf>
    <xf numFmtId="0" fontId="44" fillId="28" borderId="0" xfId="0" applyFont="1" applyFill="1" applyAlignment="1">
      <alignment horizontal="left" wrapText="1"/>
    </xf>
    <xf numFmtId="0" fontId="44" fillId="28" borderId="0" xfId="0" applyFont="1" applyFill="1" applyAlignment="1">
      <alignment horizontal="left"/>
    </xf>
    <xf numFmtId="180" fontId="40" fillId="28" borderId="12" xfId="78" applyNumberFormat="1" applyFont="1" applyFill="1" applyBorder="1" applyAlignment="1">
      <alignment horizontal="center" vertical="center" wrapText="1"/>
      <protection/>
    </xf>
    <xf numFmtId="0" fontId="44" fillId="28" borderId="12" xfId="0" applyFont="1" applyFill="1" applyBorder="1" applyAlignment="1">
      <alignment/>
    </xf>
    <xf numFmtId="0" fontId="40" fillId="28" borderId="12" xfId="78" applyFont="1" applyFill="1" applyBorder="1" applyAlignment="1">
      <alignment horizontal="center" vertical="center" wrapText="1"/>
      <protection/>
    </xf>
    <xf numFmtId="0" fontId="40" fillId="28" borderId="0" xfId="74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180" fontId="40" fillId="0" borderId="14" xfId="78" applyNumberFormat="1" applyFont="1" applyFill="1" applyBorder="1" applyAlignment="1">
      <alignment horizontal="center" vertical="center" wrapText="1"/>
      <protection/>
    </xf>
    <xf numFmtId="0" fontId="44" fillId="0" borderId="17" xfId="0" applyFont="1" applyBorder="1" applyAlignment="1">
      <alignment/>
    </xf>
    <xf numFmtId="0" fontId="44" fillId="0" borderId="16" xfId="0" applyFont="1" applyBorder="1" applyAlignment="1">
      <alignment/>
    </xf>
    <xf numFmtId="0" fontId="3" fillId="28" borderId="18" xfId="0" applyFont="1" applyFill="1" applyBorder="1" applyAlignment="1">
      <alignment horizontal="center" vertical="center" wrapText="1"/>
    </xf>
    <xf numFmtId="0" fontId="3" fillId="28" borderId="13" xfId="0" applyFont="1" applyFill="1" applyBorder="1" applyAlignment="1">
      <alignment horizontal="center" vertical="center" wrapText="1"/>
    </xf>
    <xf numFmtId="49" fontId="2" fillId="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66" applyNumberFormat="1" applyFont="1" applyFill="1" applyAlignment="1" applyProtection="1">
      <alignment horizontal="center" vertical="center" wrapText="1"/>
      <protection hidden="1"/>
    </xf>
    <xf numFmtId="0" fontId="3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8" xfId="66" applyNumberFormat="1" applyFont="1" applyFill="1" applyBorder="1" applyAlignment="1" applyProtection="1">
      <alignment horizontal="center" vertical="center" wrapText="1"/>
      <protection hidden="1"/>
    </xf>
    <xf numFmtId="0" fontId="2" fillId="0" borderId="13" xfId="66" applyNumberFormat="1" applyFont="1" applyFill="1" applyBorder="1" applyAlignment="1" applyProtection="1">
      <alignment horizontal="center" vertical="center" wrapText="1"/>
      <protection hidden="1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wrapText="1"/>
    </xf>
    <xf numFmtId="49" fontId="2" fillId="0" borderId="19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0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15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0" borderId="23" xfId="66" applyNumberFormat="1" applyFont="1" applyFill="1" applyBorder="1" applyAlignment="1" applyProtection="1">
      <alignment horizontal="center" vertical="center" wrapText="1"/>
      <protection hidden="1"/>
    </xf>
    <xf numFmtId="0" fontId="44" fillId="0" borderId="17" xfId="0" applyFont="1" applyFill="1" applyBorder="1" applyAlignment="1">
      <alignment vertical="center"/>
    </xf>
    <xf numFmtId="0" fontId="44" fillId="0" borderId="16" xfId="0" applyFont="1" applyFill="1" applyBorder="1" applyAlignment="1">
      <alignment vertical="center"/>
    </xf>
    <xf numFmtId="0" fontId="2" fillId="28" borderId="14" xfId="0" applyFont="1" applyFill="1" applyBorder="1" applyAlignment="1">
      <alignment horizontal="center" vertical="center" wrapText="1"/>
    </xf>
    <xf numFmtId="0" fontId="2" fillId="28" borderId="17" xfId="0" applyFont="1" applyFill="1" applyBorder="1" applyAlignment="1">
      <alignment horizontal="center" vertical="center" wrapText="1"/>
    </xf>
    <xf numFmtId="0" fontId="2" fillId="28" borderId="16" xfId="0" applyFont="1" applyFill="1" applyBorder="1" applyAlignment="1">
      <alignment horizontal="center" vertical="center" wrapText="1"/>
    </xf>
    <xf numFmtId="0" fontId="4" fillId="28" borderId="19" xfId="73" applyFont="1" applyFill="1" applyBorder="1" applyAlignment="1">
      <alignment horizontal="center" vertical="center" wrapText="1"/>
      <protection/>
    </xf>
    <xf numFmtId="0" fontId="4" fillId="28" borderId="20" xfId="73" applyFont="1" applyFill="1" applyBorder="1" applyAlignment="1">
      <alignment horizontal="center" vertical="center" wrapText="1"/>
      <protection/>
    </xf>
    <xf numFmtId="0" fontId="4" fillId="28" borderId="21" xfId="73" applyFont="1" applyFill="1" applyBorder="1" applyAlignment="1">
      <alignment horizontal="center" vertical="center" wrapText="1"/>
      <protection/>
    </xf>
    <xf numFmtId="0" fontId="4" fillId="28" borderId="15" xfId="73" applyFont="1" applyFill="1" applyBorder="1" applyAlignment="1">
      <alignment horizontal="center" vertical="center" wrapText="1"/>
      <protection/>
    </xf>
    <xf numFmtId="0" fontId="4" fillId="28" borderId="22" xfId="73" applyFont="1" applyFill="1" applyBorder="1" applyAlignment="1">
      <alignment horizontal="center" vertical="center" wrapText="1"/>
      <protection/>
    </xf>
    <xf numFmtId="0" fontId="4" fillId="28" borderId="23" xfId="73" applyFont="1" applyFill="1" applyBorder="1" applyAlignment="1">
      <alignment horizontal="center" vertical="center" wrapText="1"/>
      <protection/>
    </xf>
    <xf numFmtId="0" fontId="4" fillId="28" borderId="12" xfId="73" applyFont="1" applyFill="1" applyBorder="1" applyAlignment="1">
      <alignment horizontal="center" vertical="center" wrapText="1"/>
      <protection/>
    </xf>
    <xf numFmtId="49" fontId="4" fillId="28" borderId="12" xfId="73" applyNumberFormat="1" applyFont="1" applyFill="1" applyBorder="1" applyAlignment="1">
      <alignment horizontal="center" vertical="center" wrapText="1"/>
      <protection/>
    </xf>
    <xf numFmtId="49" fontId="47" fillId="28" borderId="0" xfId="73" applyNumberFormat="1" applyFont="1" applyFill="1" applyAlignment="1">
      <alignment horizontal="center" vertical="center" wrapText="1"/>
      <protection/>
    </xf>
    <xf numFmtId="0" fontId="47" fillId="28" borderId="0" xfId="73" applyFont="1" applyFill="1" applyBorder="1" applyAlignment="1">
      <alignment horizontal="center" vertical="center"/>
      <protection/>
    </xf>
    <xf numFmtId="0" fontId="0" fillId="28" borderId="0" xfId="0" applyFill="1" applyAlignment="1">
      <alignment horizontal="center" vertical="center"/>
    </xf>
    <xf numFmtId="180" fontId="40" fillId="28" borderId="14" xfId="78" applyNumberFormat="1" applyFont="1" applyFill="1" applyBorder="1" applyAlignment="1">
      <alignment horizontal="center" vertical="center" wrapText="1"/>
      <protection/>
    </xf>
    <xf numFmtId="180" fontId="40" fillId="28" borderId="17" xfId="78" applyNumberFormat="1" applyFont="1" applyFill="1" applyBorder="1" applyAlignment="1">
      <alignment horizontal="center" vertical="center" wrapText="1"/>
      <protection/>
    </xf>
    <xf numFmtId="180" fontId="40" fillId="28" borderId="16" xfId="78" applyNumberFormat="1" applyFont="1" applyFill="1" applyBorder="1" applyAlignment="1">
      <alignment horizontal="center" vertical="center" wrapText="1"/>
      <protection/>
    </xf>
    <xf numFmtId="0" fontId="40" fillId="28" borderId="12" xfId="0" applyFont="1" applyFill="1" applyBorder="1" applyAlignment="1">
      <alignment horizontal="center" vertical="center" wrapText="1"/>
    </xf>
    <xf numFmtId="49" fontId="47" fillId="28" borderId="0" xfId="73" applyNumberFormat="1" applyFont="1" applyFill="1" applyAlignment="1">
      <alignment horizontal="center" vertical="center"/>
      <protection/>
    </xf>
    <xf numFmtId="0" fontId="60" fillId="0" borderId="0" xfId="73" applyFont="1" applyAlignment="1">
      <alignment horizontal="center" vertical="center" wrapText="1"/>
      <protection/>
    </xf>
    <xf numFmtId="0" fontId="58" fillId="0" borderId="0" xfId="73" applyFont="1" applyAlignment="1">
      <alignment wrapText="1"/>
      <protection/>
    </xf>
    <xf numFmtId="1" fontId="3" fillId="0" borderId="14" xfId="66" applyNumberFormat="1" applyFont="1" applyFill="1" applyBorder="1" applyAlignment="1" applyProtection="1">
      <alignment horizontal="center" vertical="center"/>
      <protection hidden="1"/>
    </xf>
    <xf numFmtId="1" fontId="3" fillId="0" borderId="16" xfId="66" applyNumberFormat="1" applyFont="1" applyFill="1" applyBorder="1" applyAlignment="1" applyProtection="1">
      <alignment horizontal="center" vertical="center"/>
      <protection hidden="1"/>
    </xf>
    <xf numFmtId="0" fontId="3" fillId="30" borderId="14" xfId="66" applyFont="1" applyFill="1" applyBorder="1" applyAlignment="1">
      <alignment horizontal="center" vertical="center" wrapText="1"/>
      <protection/>
    </xf>
    <xf numFmtId="0" fontId="3" fillId="30" borderId="17" xfId="66" applyFont="1" applyFill="1" applyBorder="1" applyAlignment="1">
      <alignment horizontal="center" vertical="center" wrapText="1"/>
      <protection/>
    </xf>
    <xf numFmtId="0" fontId="3" fillId="30" borderId="16" xfId="66" applyFont="1" applyFill="1" applyBorder="1" applyAlignment="1">
      <alignment horizontal="center" vertical="center" wrapText="1"/>
      <protection/>
    </xf>
    <xf numFmtId="0" fontId="44" fillId="0" borderId="0" xfId="66" applyFont="1" applyAlignment="1">
      <alignment horizontal="left" wrapText="1"/>
      <protection/>
    </xf>
    <xf numFmtId="0" fontId="44" fillId="30" borderId="0" xfId="74" applyFont="1" applyFill="1" applyBorder="1" applyAlignment="1">
      <alignment horizontal="left" vertical="top" wrapText="1"/>
      <protection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4" xfId="66" applyFont="1" applyBorder="1" applyAlignment="1">
      <alignment horizontal="center" vertical="center" wrapText="1"/>
      <protection/>
    </xf>
    <xf numFmtId="0" fontId="3" fillId="0" borderId="17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</cellXfs>
  <cellStyles count="8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2_Приложение 1 объем доходов декабрь 2 2" xfId="71"/>
    <cellStyle name="Обычный 3" xfId="72"/>
    <cellStyle name="Обычный 3 2" xfId="73"/>
    <cellStyle name="Обычный_tmp" xfId="74"/>
    <cellStyle name="Обычный_tmp 2" xfId="75"/>
    <cellStyle name="Обычный_tmp 2 2" xfId="76"/>
    <cellStyle name="Обычный_Приложение 1 Внутр.фин. дефицита" xfId="77"/>
    <cellStyle name="Обычный_Приложение 1 объем доходов декабрь" xfId="78"/>
    <cellStyle name="Отдельная ячейка" xfId="79"/>
    <cellStyle name="Отдельная ячейка - константа" xfId="80"/>
    <cellStyle name="Отдельная ячейка - константа [печать]" xfId="81"/>
    <cellStyle name="Отдельная ячейка [печать]" xfId="82"/>
    <cellStyle name="Отдельная ячейка-результат" xfId="83"/>
    <cellStyle name="Отдельная ячейка-результат [печать]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ойства элементов измерения" xfId="90"/>
    <cellStyle name="Свойства элементов измерения [печать]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  <cellStyle name="Элементы осей" xfId="97"/>
    <cellStyle name="Элементы осей [печать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114"/>
  <sheetViews>
    <sheetView view="pageBreakPreview" zoomScale="90" zoomScaleSheetLayoutView="90" zoomScalePageLayoutView="0" workbookViewId="0" topLeftCell="B9">
      <selection activeCell="D27" sqref="D27"/>
    </sheetView>
  </sheetViews>
  <sheetFormatPr defaultColWidth="9.140625" defaultRowHeight="12.75"/>
  <cols>
    <col min="1" max="1" width="11.140625" style="5" hidden="1" customWidth="1"/>
    <col min="2" max="2" width="24.28125" style="5" customWidth="1"/>
    <col min="3" max="3" width="57.7109375" style="5" customWidth="1"/>
    <col min="4" max="4" width="14.140625" style="7" customWidth="1"/>
    <col min="5" max="5" width="17.28125" style="5" customWidth="1"/>
    <col min="6" max="6" width="20.421875" style="5" customWidth="1"/>
    <col min="7" max="16384" width="9.140625" style="5" customWidth="1"/>
  </cols>
  <sheetData>
    <row r="1" spans="4:6" ht="18.75" hidden="1">
      <c r="D1" s="18" t="s">
        <v>194</v>
      </c>
      <c r="E1" s="49"/>
      <c r="F1" s="49"/>
    </row>
    <row r="2" spans="4:6" ht="18.75" customHeight="1" hidden="1">
      <c r="D2" s="472" t="s">
        <v>29</v>
      </c>
      <c r="E2" s="472"/>
      <c r="F2" s="49"/>
    </row>
    <row r="3" spans="4:6" ht="21.75" customHeight="1" hidden="1">
      <c r="D3" s="50" t="s">
        <v>197</v>
      </c>
      <c r="E3" s="49"/>
      <c r="F3" s="49"/>
    </row>
    <row r="4" spans="4:6" ht="21.75" customHeight="1" hidden="1">
      <c r="D4" s="50"/>
      <c r="E4" s="49"/>
      <c r="F4" s="49"/>
    </row>
    <row r="5" spans="4:6" ht="21.75" customHeight="1" hidden="1">
      <c r="D5" s="50" t="s">
        <v>194</v>
      </c>
      <c r="E5" s="49"/>
      <c r="F5" s="49"/>
    </row>
    <row r="6" spans="4:6" ht="21.75" customHeight="1" hidden="1">
      <c r="D6" s="50" t="s">
        <v>29</v>
      </c>
      <c r="E6" s="49"/>
      <c r="F6" s="49"/>
    </row>
    <row r="7" spans="4:6" ht="21.75" customHeight="1" hidden="1">
      <c r="D7" s="50" t="s">
        <v>275</v>
      </c>
      <c r="E7" s="49"/>
      <c r="F7" s="49"/>
    </row>
    <row r="8" spans="4:6" ht="21.75" customHeight="1" hidden="1">
      <c r="D8" s="50"/>
      <c r="E8" s="49"/>
      <c r="F8" s="49"/>
    </row>
    <row r="9" spans="4:6" ht="16.5" customHeight="1">
      <c r="D9" s="50" t="s">
        <v>194</v>
      </c>
      <c r="E9" s="49"/>
      <c r="F9" s="49"/>
    </row>
    <row r="10" spans="4:6" ht="15" customHeight="1">
      <c r="D10" s="50" t="s">
        <v>309</v>
      </c>
      <c r="E10" s="49"/>
      <c r="F10" s="49"/>
    </row>
    <row r="11" spans="4:6" ht="12.75" customHeight="1">
      <c r="D11" s="50" t="s">
        <v>314</v>
      </c>
      <c r="E11" s="49"/>
      <c r="F11" s="49"/>
    </row>
    <row r="12" spans="4:6" ht="8.25" customHeight="1">
      <c r="D12" s="50"/>
      <c r="E12" s="49"/>
      <c r="F12" s="49"/>
    </row>
    <row r="13" spans="4:7" ht="14.25" customHeight="1">
      <c r="D13" s="473" t="s">
        <v>291</v>
      </c>
      <c r="E13" s="473"/>
      <c r="F13" s="473"/>
      <c r="G13" s="473"/>
    </row>
    <row r="14" spans="4:7" ht="21.75" customHeight="1">
      <c r="D14" s="301" t="s">
        <v>227</v>
      </c>
      <c r="E14" s="301"/>
      <c r="F14" s="301"/>
      <c r="G14" s="301"/>
    </row>
    <row r="15" spans="4:7" ht="24.75" customHeight="1">
      <c r="D15" s="474" t="s">
        <v>278</v>
      </c>
      <c r="E15" s="474"/>
      <c r="F15" s="474"/>
      <c r="G15" s="320"/>
    </row>
    <row r="16" spans="4:7" ht="21.75" customHeight="1">
      <c r="D16" s="438" t="s">
        <v>299</v>
      </c>
      <c r="E16" s="438"/>
      <c r="F16" s="438"/>
      <c r="G16" s="438"/>
    </row>
    <row r="17" spans="2:4" ht="14.25" customHeight="1" hidden="1">
      <c r="B17" s="13"/>
      <c r="C17" s="17"/>
      <c r="D17" s="17"/>
    </row>
    <row r="18" spans="2:4" ht="15" customHeight="1" hidden="1">
      <c r="B18" s="13"/>
      <c r="C18" s="17"/>
      <c r="D18" s="16"/>
    </row>
    <row r="19" spans="2:4" ht="16.5" customHeight="1" hidden="1">
      <c r="B19" s="13"/>
      <c r="C19" s="17"/>
      <c r="D19" s="16"/>
    </row>
    <row r="20" spans="3:4" ht="15" customHeight="1" hidden="1">
      <c r="C20" s="18"/>
      <c r="D20" s="19"/>
    </row>
    <row r="21" spans="1:6" ht="18.75">
      <c r="A21" s="468" t="s">
        <v>38</v>
      </c>
      <c r="B21" s="468"/>
      <c r="C21" s="468"/>
      <c r="D21" s="468"/>
      <c r="E21" s="469"/>
      <c r="F21" s="469"/>
    </row>
    <row r="22" spans="1:6" ht="12" customHeight="1">
      <c r="A22" s="468" t="s">
        <v>279</v>
      </c>
      <c r="B22" s="468"/>
      <c r="C22" s="468"/>
      <c r="D22" s="468"/>
      <c r="E22" s="468"/>
      <c r="F22" s="468"/>
    </row>
    <row r="23" spans="1:4" ht="9" customHeight="1">
      <c r="A23" s="6"/>
      <c r="B23" s="6"/>
      <c r="C23" s="6"/>
      <c r="D23" s="8"/>
    </row>
    <row r="24" spans="1:6" ht="53.25" customHeight="1">
      <c r="A24" s="6"/>
      <c r="B24" s="470" t="s">
        <v>39</v>
      </c>
      <c r="C24" s="470" t="s">
        <v>40</v>
      </c>
      <c r="D24" s="465" t="s">
        <v>41</v>
      </c>
      <c r="E24" s="466"/>
      <c r="F24" s="467"/>
    </row>
    <row r="25" spans="1:6" ht="18" customHeight="1">
      <c r="A25" s="6"/>
      <c r="B25" s="471"/>
      <c r="C25" s="471"/>
      <c r="D25" s="41" t="s">
        <v>204</v>
      </c>
      <c r="E25" s="35" t="s">
        <v>226</v>
      </c>
      <c r="F25" s="35" t="s">
        <v>280</v>
      </c>
    </row>
    <row r="26" spans="1:6" ht="13.5" customHeight="1">
      <c r="A26" s="6"/>
      <c r="B26" s="9">
        <v>1</v>
      </c>
      <c r="C26" s="9">
        <v>2</v>
      </c>
      <c r="D26" s="10">
        <v>3</v>
      </c>
      <c r="E26" s="9">
        <v>4</v>
      </c>
      <c r="F26" s="10">
        <v>5</v>
      </c>
    </row>
    <row r="27" spans="1:6" ht="30.75" customHeight="1">
      <c r="A27" s="6"/>
      <c r="B27" s="189" t="s">
        <v>42</v>
      </c>
      <c r="C27" s="190" t="s">
        <v>43</v>
      </c>
      <c r="D27" s="191">
        <f>D29+D28</f>
        <v>206.09999999999854</v>
      </c>
      <c r="E27" s="191">
        <f>E29+E28</f>
        <v>0</v>
      </c>
      <c r="F27" s="191">
        <f>F29+F28</f>
        <v>0</v>
      </c>
    </row>
    <row r="28" spans="1:6" ht="30">
      <c r="A28" s="6"/>
      <c r="B28" s="192" t="s">
        <v>44</v>
      </c>
      <c r="C28" s="193" t="s">
        <v>208</v>
      </c>
      <c r="D28" s="194">
        <f>-'приложение 2'!C67</f>
        <v>-11397.3</v>
      </c>
      <c r="E28" s="194">
        <f>-'приложение 2'!D67</f>
        <v>-7360.1</v>
      </c>
      <c r="F28" s="194">
        <f>-'приложение 2'!E67</f>
        <v>-7625.7</v>
      </c>
    </row>
    <row r="29" spans="1:6" ht="30">
      <c r="A29" s="6"/>
      <c r="B29" s="192" t="s">
        <v>45</v>
      </c>
      <c r="C29" s="193" t="s">
        <v>209</v>
      </c>
      <c r="D29" s="194">
        <f>'приложение 4'!J185</f>
        <v>11603.399999999998</v>
      </c>
      <c r="E29" s="194">
        <f>'приложение 4'!K185</f>
        <v>7360.1</v>
      </c>
      <c r="F29" s="194">
        <f>'приложение 4'!L185</f>
        <v>7625.700000000001</v>
      </c>
    </row>
    <row r="30" spans="1:6" ht="18.75" customHeight="1">
      <c r="A30" s="6"/>
      <c r="B30" s="10" t="s">
        <v>46</v>
      </c>
      <c r="C30" s="195"/>
      <c r="D30" s="196">
        <f>D27</f>
        <v>206.09999999999854</v>
      </c>
      <c r="E30" s="196">
        <f>E27</f>
        <v>0</v>
      </c>
      <c r="F30" s="196">
        <f>F27</f>
        <v>0</v>
      </c>
    </row>
    <row r="31" spans="3:6" ht="18" customHeight="1">
      <c r="C31" s="11"/>
      <c r="D31" s="12"/>
      <c r="F31" s="47" t="s">
        <v>290</v>
      </c>
    </row>
    <row r="32" ht="18.75">
      <c r="C32" s="11"/>
    </row>
    <row r="33" ht="18.75">
      <c r="C33" s="11"/>
    </row>
    <row r="34" ht="18.75">
      <c r="C34" s="11"/>
    </row>
    <row r="35" ht="18.75">
      <c r="C35" s="11"/>
    </row>
    <row r="36" ht="18.75">
      <c r="C36" s="11"/>
    </row>
    <row r="37" ht="18.75">
      <c r="C37" s="11"/>
    </row>
    <row r="38" ht="18.75">
      <c r="C38" s="11"/>
    </row>
    <row r="39" ht="18.75">
      <c r="C39" s="11"/>
    </row>
    <row r="40" ht="18.75">
      <c r="C40" s="11"/>
    </row>
    <row r="41" ht="18.75">
      <c r="C41" s="11"/>
    </row>
    <row r="42" ht="18.75">
      <c r="C42" s="11"/>
    </row>
    <row r="43" ht="18.75">
      <c r="C43" s="11"/>
    </row>
    <row r="44" ht="18.75">
      <c r="C44" s="11"/>
    </row>
    <row r="45" ht="18.75">
      <c r="C45" s="11"/>
    </row>
    <row r="46" ht="18.75">
      <c r="C46" s="11"/>
    </row>
    <row r="47" ht="18.75">
      <c r="C47" s="11"/>
    </row>
    <row r="48" ht="18.75">
      <c r="C48" s="11"/>
    </row>
    <row r="49" ht="18.75">
      <c r="C49" s="11"/>
    </row>
    <row r="50" ht="18.75">
      <c r="C50" s="11"/>
    </row>
    <row r="51" ht="18.75">
      <c r="C51" s="11"/>
    </row>
    <row r="52" ht="18.75">
      <c r="C52" s="11"/>
    </row>
    <row r="53" ht="18.75">
      <c r="C53" s="11"/>
    </row>
    <row r="54" ht="18.75">
      <c r="C54" s="11"/>
    </row>
    <row r="55" ht="18.75">
      <c r="C55" s="11"/>
    </row>
    <row r="56" ht="18.75">
      <c r="C56" s="11"/>
    </row>
    <row r="57" ht="18.75">
      <c r="C57" s="11"/>
    </row>
    <row r="58" ht="18.75">
      <c r="C58" s="11"/>
    </row>
    <row r="59" ht="18.75">
      <c r="C59" s="11"/>
    </row>
    <row r="60" ht="18.75">
      <c r="C60" s="11"/>
    </row>
    <row r="61" ht="18.75">
      <c r="C61" s="11"/>
    </row>
    <row r="62" ht="18.75">
      <c r="C62" s="11"/>
    </row>
    <row r="63" ht="18.75">
      <c r="C63" s="11"/>
    </row>
    <row r="64" ht="18.75">
      <c r="C64" s="11"/>
    </row>
    <row r="65" ht="18.75">
      <c r="C65" s="11"/>
    </row>
    <row r="66" ht="18.75">
      <c r="C66" s="11"/>
    </row>
    <row r="67" ht="18.75">
      <c r="C67" s="11"/>
    </row>
    <row r="68" ht="18.75">
      <c r="C68" s="11"/>
    </row>
    <row r="69" ht="18.75">
      <c r="C69" s="11"/>
    </row>
    <row r="70" ht="18.75">
      <c r="C70" s="11"/>
    </row>
    <row r="71" ht="18.75">
      <c r="C71" s="11"/>
    </row>
    <row r="72" ht="18.75">
      <c r="C72" s="11"/>
    </row>
    <row r="73" ht="18.75">
      <c r="C73" s="11"/>
    </row>
    <row r="74" ht="18.75">
      <c r="C74" s="11"/>
    </row>
    <row r="75" ht="18.75">
      <c r="C75" s="11"/>
    </row>
    <row r="76" ht="18.75">
      <c r="C76" s="11"/>
    </row>
    <row r="77" ht="18.75">
      <c r="C77" s="11"/>
    </row>
    <row r="78" ht="18.75">
      <c r="C78" s="11"/>
    </row>
    <row r="79" ht="18.75">
      <c r="C79" s="11"/>
    </row>
    <row r="80" ht="18.75">
      <c r="C80" s="11"/>
    </row>
    <row r="81" ht="18.75">
      <c r="C81" s="11"/>
    </row>
    <row r="82" ht="18.75">
      <c r="C82" s="11"/>
    </row>
    <row r="83" ht="18.75">
      <c r="C83" s="11"/>
    </row>
    <row r="84" ht="18.75">
      <c r="C84" s="11"/>
    </row>
    <row r="85" ht="18.75">
      <c r="C85" s="11"/>
    </row>
    <row r="86" ht="18.75">
      <c r="C86" s="11"/>
    </row>
    <row r="87" ht="18.75">
      <c r="C87" s="11"/>
    </row>
    <row r="88" ht="18.75">
      <c r="C88" s="11"/>
    </row>
    <row r="89" ht="18.75">
      <c r="C89" s="11"/>
    </row>
    <row r="90" ht="18.75">
      <c r="C90" s="11"/>
    </row>
    <row r="91" ht="18.75">
      <c r="C91" s="11"/>
    </row>
    <row r="92" ht="18.75">
      <c r="C92" s="11"/>
    </row>
    <row r="93" ht="18.75">
      <c r="C93" s="11"/>
    </row>
    <row r="94" ht="18.75">
      <c r="C94" s="11"/>
    </row>
    <row r="95" ht="18.75">
      <c r="C95" s="11"/>
    </row>
    <row r="96" ht="18.75">
      <c r="C96" s="11"/>
    </row>
    <row r="97" ht="18.75">
      <c r="C97" s="11"/>
    </row>
    <row r="98" ht="18.75">
      <c r="C98" s="11"/>
    </row>
    <row r="99" ht="18.75">
      <c r="C99" s="11"/>
    </row>
    <row r="100" ht="18.75">
      <c r="C100" s="11"/>
    </row>
    <row r="101" ht="18.75">
      <c r="C101" s="11"/>
    </row>
    <row r="102" ht="18.75">
      <c r="C102" s="11"/>
    </row>
    <row r="103" ht="18.75">
      <c r="C103" s="11"/>
    </row>
    <row r="104" ht="18.75">
      <c r="C104" s="11"/>
    </row>
    <row r="105" ht="18.75">
      <c r="C105" s="11"/>
    </row>
    <row r="106" ht="18.75">
      <c r="C106" s="11"/>
    </row>
    <row r="107" ht="18.75">
      <c r="C107" s="11"/>
    </row>
    <row r="108" ht="18.75">
      <c r="C108" s="11"/>
    </row>
    <row r="109" ht="18.75">
      <c r="C109" s="11"/>
    </row>
    <row r="110" ht="18.75">
      <c r="C110" s="11"/>
    </row>
    <row r="111" ht="18.75">
      <c r="C111" s="11"/>
    </row>
    <row r="112" ht="18.75">
      <c r="C112" s="11"/>
    </row>
    <row r="113" ht="18.75">
      <c r="C113" s="11"/>
    </row>
    <row r="114" ht="18.75">
      <c r="C114" s="11"/>
    </row>
  </sheetData>
  <sheetProtection selectLockedCells="1" selectUnlockedCells="1"/>
  <mergeCells count="8">
    <mergeCell ref="D24:F24"/>
    <mergeCell ref="A21:F21"/>
    <mergeCell ref="A22:F22"/>
    <mergeCell ref="B24:B25"/>
    <mergeCell ref="C24:C25"/>
    <mergeCell ref="D2:E2"/>
    <mergeCell ref="D13:G13"/>
    <mergeCell ref="D15:F15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91"/>
  <sheetViews>
    <sheetView view="pageBreakPreview" zoomScaleSheetLayoutView="100" workbookViewId="0" topLeftCell="A58">
      <selection activeCell="C58" sqref="C58"/>
    </sheetView>
  </sheetViews>
  <sheetFormatPr defaultColWidth="9.140625" defaultRowHeight="12.75"/>
  <cols>
    <col min="1" max="1" width="23.8515625" style="245" customWidth="1"/>
    <col min="2" max="2" width="54.140625" style="246" customWidth="1"/>
    <col min="3" max="3" width="13.8515625" style="247" customWidth="1"/>
    <col min="4" max="4" width="16.57421875" style="34" customWidth="1"/>
    <col min="5" max="5" width="14.7109375" style="34" customWidth="1"/>
    <col min="6" max="6" width="13.7109375" style="54" hidden="1" customWidth="1"/>
    <col min="7" max="7" width="11.8515625" style="54" hidden="1" customWidth="1"/>
    <col min="8" max="8" width="42.421875" style="52" hidden="1" customWidth="1"/>
    <col min="9" max="9" width="26.8515625" style="407" customWidth="1"/>
    <col min="10" max="13" width="9.140625" style="73" customWidth="1"/>
    <col min="14" max="16384" width="9.140625" style="14" customWidth="1"/>
  </cols>
  <sheetData>
    <row r="1" spans="1:9" s="49" customFormat="1" ht="18.75" hidden="1">
      <c r="A1" s="239"/>
      <c r="B1" s="240" t="s">
        <v>165</v>
      </c>
      <c r="C1" s="241" t="s">
        <v>166</v>
      </c>
      <c r="D1" s="242"/>
      <c r="E1" s="239"/>
      <c r="F1" s="23"/>
      <c r="G1" s="23"/>
      <c r="H1" s="51"/>
      <c r="I1" s="406"/>
    </row>
    <row r="2" spans="1:9" s="49" customFormat="1" ht="18" customHeight="1" hidden="1">
      <c r="A2" s="239"/>
      <c r="B2" s="243" t="s">
        <v>165</v>
      </c>
      <c r="C2" s="476" t="s">
        <v>29</v>
      </c>
      <c r="D2" s="476"/>
      <c r="E2" s="244"/>
      <c r="F2" s="23"/>
      <c r="G2" s="23"/>
      <c r="H2" s="51"/>
      <c r="I2" s="406"/>
    </row>
    <row r="3" spans="1:9" s="49" customFormat="1" ht="22.5" customHeight="1" hidden="1">
      <c r="A3" s="239"/>
      <c r="B3" s="240" t="s">
        <v>165</v>
      </c>
      <c r="C3" s="475" t="s">
        <v>177</v>
      </c>
      <c r="D3" s="475"/>
      <c r="E3" s="239"/>
      <c r="F3" s="23"/>
      <c r="G3" s="23"/>
      <c r="H3" s="51"/>
      <c r="I3" s="406"/>
    </row>
    <row r="4" ht="15" hidden="1"/>
    <row r="5" spans="1:9" s="5" customFormat="1" ht="18.75" hidden="1">
      <c r="A5" s="248"/>
      <c r="B5" s="248"/>
      <c r="C5" s="477" t="s">
        <v>166</v>
      </c>
      <c r="D5" s="477"/>
      <c r="E5" s="477"/>
      <c r="F5" s="49"/>
      <c r="I5" s="408"/>
    </row>
    <row r="6" spans="1:9" s="5" customFormat="1" ht="18.75" customHeight="1" hidden="1">
      <c r="A6" s="248"/>
      <c r="B6" s="248"/>
      <c r="C6" s="476" t="s">
        <v>29</v>
      </c>
      <c r="D6" s="476"/>
      <c r="E6" s="476"/>
      <c r="F6" s="49"/>
      <c r="I6" s="408"/>
    </row>
    <row r="7" spans="1:9" s="5" customFormat="1" ht="21.75" customHeight="1" hidden="1">
      <c r="A7" s="248"/>
      <c r="B7" s="248"/>
      <c r="C7" s="475" t="s">
        <v>198</v>
      </c>
      <c r="D7" s="475"/>
      <c r="E7" s="475"/>
      <c r="F7" s="49"/>
      <c r="I7" s="408"/>
    </row>
    <row r="8" spans="1:9" s="5" customFormat="1" ht="13.5" customHeight="1" hidden="1">
      <c r="A8" s="248"/>
      <c r="B8" s="248"/>
      <c r="C8" s="240"/>
      <c r="D8" s="240"/>
      <c r="E8" s="240"/>
      <c r="F8" s="49"/>
      <c r="I8" s="408"/>
    </row>
    <row r="9" spans="1:9" s="5" customFormat="1" ht="17.25" customHeight="1" hidden="1">
      <c r="A9" s="248"/>
      <c r="B9" s="248"/>
      <c r="C9" s="50" t="s">
        <v>166</v>
      </c>
      <c r="D9" s="49"/>
      <c r="E9" s="240"/>
      <c r="F9" s="49"/>
      <c r="I9" s="408"/>
    </row>
    <row r="10" spans="1:9" s="5" customFormat="1" ht="16.5" customHeight="1" hidden="1">
      <c r="A10" s="248"/>
      <c r="B10" s="248"/>
      <c r="C10" s="50" t="s">
        <v>29</v>
      </c>
      <c r="D10" s="49"/>
      <c r="E10" s="240"/>
      <c r="F10" s="49"/>
      <c r="I10" s="408"/>
    </row>
    <row r="11" spans="1:9" s="5" customFormat="1" ht="15" customHeight="1" hidden="1">
      <c r="A11" s="248"/>
      <c r="B11" s="248"/>
      <c r="C11" s="50" t="s">
        <v>275</v>
      </c>
      <c r="D11" s="49"/>
      <c r="E11" s="240"/>
      <c r="F11" s="49"/>
      <c r="I11" s="408"/>
    </row>
    <row r="12" spans="1:9" s="5" customFormat="1" ht="13.5" customHeight="1" hidden="1">
      <c r="A12" s="248"/>
      <c r="B12" s="248"/>
      <c r="C12" s="240"/>
      <c r="D12" s="240"/>
      <c r="E12" s="240"/>
      <c r="F12" s="49"/>
      <c r="I12" s="408"/>
    </row>
    <row r="13" spans="1:9" s="5" customFormat="1" ht="13.5" customHeight="1">
      <c r="A13" s="248"/>
      <c r="B13" s="248"/>
      <c r="C13" s="240" t="s">
        <v>166</v>
      </c>
      <c r="D13" s="240"/>
      <c r="E13" s="240"/>
      <c r="F13" s="49"/>
      <c r="I13" s="408"/>
    </row>
    <row r="14" spans="1:9" s="5" customFormat="1" ht="13.5" customHeight="1">
      <c r="A14" s="248"/>
      <c r="B14" s="248"/>
      <c r="C14" s="240" t="s">
        <v>309</v>
      </c>
      <c r="D14" s="240"/>
      <c r="E14" s="240"/>
      <c r="F14" s="49"/>
      <c r="I14" s="408"/>
    </row>
    <row r="15" spans="1:9" s="5" customFormat="1" ht="13.5" customHeight="1">
      <c r="A15" s="248"/>
      <c r="B15" s="248"/>
      <c r="C15" s="240" t="s">
        <v>310</v>
      </c>
      <c r="D15" s="240"/>
      <c r="E15" s="240"/>
      <c r="F15" s="49"/>
      <c r="I15" s="408"/>
    </row>
    <row r="16" spans="1:9" s="5" customFormat="1" ht="13.5" customHeight="1">
      <c r="A16" s="248"/>
      <c r="B16" s="248"/>
      <c r="C16" s="240"/>
      <c r="D16" s="240"/>
      <c r="E16" s="240"/>
      <c r="F16" s="49"/>
      <c r="I16" s="408"/>
    </row>
    <row r="17" spans="1:9" s="5" customFormat="1" ht="13.5" customHeight="1">
      <c r="A17" s="248"/>
      <c r="B17" s="248"/>
      <c r="C17" s="473" t="s">
        <v>292</v>
      </c>
      <c r="D17" s="473"/>
      <c r="E17" s="249"/>
      <c r="F17" s="49"/>
      <c r="I17" s="408"/>
    </row>
    <row r="18" spans="1:9" s="5" customFormat="1" ht="13.5" customHeight="1">
      <c r="A18" s="248"/>
      <c r="B18" s="248"/>
      <c r="C18" s="301" t="s">
        <v>227</v>
      </c>
      <c r="D18" s="301"/>
      <c r="E18" s="249"/>
      <c r="F18" s="49"/>
      <c r="I18" s="408"/>
    </row>
    <row r="19" spans="1:9" s="5" customFormat="1" ht="31.5" customHeight="1">
      <c r="A19" s="248"/>
      <c r="B19" s="248"/>
      <c r="C19" s="474" t="s">
        <v>281</v>
      </c>
      <c r="D19" s="474"/>
      <c r="E19" s="474"/>
      <c r="F19" s="49"/>
      <c r="I19" s="408"/>
    </row>
    <row r="20" spans="1:9" s="5" customFormat="1" ht="13.5" customHeight="1">
      <c r="A20" s="248"/>
      <c r="B20" s="248"/>
      <c r="C20" s="473"/>
      <c r="D20" s="473"/>
      <c r="E20" s="473"/>
      <c r="F20" s="473"/>
      <c r="I20" s="408"/>
    </row>
    <row r="21" spans="1:13" s="22" customFormat="1" ht="11.25" customHeight="1" hidden="1">
      <c r="A21" s="253"/>
      <c r="B21" s="250"/>
      <c r="C21" s="250"/>
      <c r="D21" s="252"/>
      <c r="E21" s="249"/>
      <c r="F21" s="55"/>
      <c r="G21" s="55"/>
      <c r="H21" s="53"/>
      <c r="I21" s="409"/>
      <c r="J21" s="76"/>
      <c r="K21" s="76"/>
      <c r="L21" s="76"/>
      <c r="M21" s="76"/>
    </row>
    <row r="22" spans="1:13" s="22" customFormat="1" ht="12.75" customHeight="1" hidden="1">
      <c r="A22" s="253"/>
      <c r="B22" s="250"/>
      <c r="C22" s="250"/>
      <c r="D22" s="252"/>
      <c r="E22" s="249"/>
      <c r="F22" s="55"/>
      <c r="G22" s="55"/>
      <c r="H22" s="53"/>
      <c r="I22" s="409"/>
      <c r="J22" s="76"/>
      <c r="K22" s="76"/>
      <c r="L22" s="76"/>
      <c r="M22" s="76"/>
    </row>
    <row r="23" spans="1:13" s="22" customFormat="1" ht="13.5" customHeight="1" hidden="1">
      <c r="A23" s="253"/>
      <c r="B23" s="250"/>
      <c r="C23" s="251"/>
      <c r="D23" s="252"/>
      <c r="E23" s="249"/>
      <c r="F23" s="55"/>
      <c r="G23" s="55"/>
      <c r="H23" s="53"/>
      <c r="I23" s="409"/>
      <c r="J23" s="76"/>
      <c r="K23" s="76"/>
      <c r="L23" s="76"/>
      <c r="M23" s="76"/>
    </row>
    <row r="24" spans="1:13" s="22" customFormat="1" ht="13.5" customHeight="1" hidden="1">
      <c r="A24" s="253"/>
      <c r="B24" s="250"/>
      <c r="C24" s="251"/>
      <c r="D24" s="252"/>
      <c r="E24" s="249"/>
      <c r="F24" s="55"/>
      <c r="G24" s="55"/>
      <c r="H24" s="53"/>
      <c r="I24" s="409"/>
      <c r="J24" s="76"/>
      <c r="K24" s="76"/>
      <c r="L24" s="76"/>
      <c r="M24" s="76"/>
    </row>
    <row r="25" spans="1:4" ht="11.25" customHeight="1">
      <c r="A25" s="253"/>
      <c r="B25" s="250"/>
      <c r="C25" s="251"/>
      <c r="D25" s="252"/>
    </row>
    <row r="26" spans="1:5" ht="29.25" customHeight="1">
      <c r="A26" s="481" t="s">
        <v>282</v>
      </c>
      <c r="B26" s="481"/>
      <c r="C26" s="481"/>
      <c r="D26" s="481"/>
      <c r="E26" s="481"/>
    </row>
    <row r="27" spans="1:5" ht="12.75" customHeight="1">
      <c r="A27" s="481"/>
      <c r="B27" s="481"/>
      <c r="C27" s="481"/>
      <c r="D27" s="481"/>
      <c r="E27" s="481"/>
    </row>
    <row r="28" spans="1:5" ht="10.5" customHeight="1">
      <c r="A28" s="254"/>
      <c r="B28" s="254"/>
      <c r="C28" s="254"/>
      <c r="E28" s="290" t="s">
        <v>300</v>
      </c>
    </row>
    <row r="29" spans="1:5" ht="17.25" customHeight="1">
      <c r="A29" s="480" t="s">
        <v>47</v>
      </c>
      <c r="B29" s="480" t="s">
        <v>48</v>
      </c>
      <c r="C29" s="478" t="s">
        <v>301</v>
      </c>
      <c r="D29" s="479"/>
      <c r="E29" s="479"/>
    </row>
    <row r="30" spans="1:8" ht="30" customHeight="1">
      <c r="A30" s="480"/>
      <c r="B30" s="480"/>
      <c r="C30" s="21" t="s">
        <v>204</v>
      </c>
      <c r="D30" s="67" t="s">
        <v>226</v>
      </c>
      <c r="E30" s="67" t="s">
        <v>280</v>
      </c>
      <c r="F30" s="56" t="s">
        <v>176</v>
      </c>
      <c r="G30" s="56" t="s">
        <v>167</v>
      </c>
      <c r="H30" s="392" t="s">
        <v>171</v>
      </c>
    </row>
    <row r="31" spans="1:8" ht="15" customHeight="1">
      <c r="A31" s="255">
        <v>1</v>
      </c>
      <c r="B31" s="255">
        <v>2</v>
      </c>
      <c r="C31" s="255">
        <v>3</v>
      </c>
      <c r="D31" s="255">
        <v>4</v>
      </c>
      <c r="E31" s="255">
        <v>5</v>
      </c>
      <c r="F31" s="57"/>
      <c r="G31" s="57"/>
      <c r="H31" s="393"/>
    </row>
    <row r="32" spans="1:8" ht="15.75" customHeight="1">
      <c r="A32" s="256" t="s">
        <v>50</v>
      </c>
      <c r="B32" s="257" t="s">
        <v>51</v>
      </c>
      <c r="C32" s="21">
        <f>C34+C36+C37+C38+C39+C40+C41+C42+C43+C46+C47+C48+C49+C44+C45</f>
        <v>2692</v>
      </c>
      <c r="D32" s="21">
        <f>D34+D36+D37+D38+D39+D41+D42+D46+D47+D48+D49+D44+D45</f>
        <v>2686</v>
      </c>
      <c r="E32" s="21">
        <f>E34+E36+E37+E38+E39+E41+E42+E46+E47+E48+E49+E44+E45</f>
        <v>2810</v>
      </c>
      <c r="F32" s="21">
        <f>F34+F36+F37+F38+F39+F41+F42+F46+F47+F48+F49+F44+F45</f>
        <v>1121.5</v>
      </c>
      <c r="G32" s="21" t="e">
        <f>G34+G36+G37+G38+G39+G41+G42+G46+G47+G48+G49+G44+G45</f>
        <v>#DIV/0!</v>
      </c>
      <c r="H32" s="21" t="e">
        <f>H34+H36+H37+H38+H39+H41+H42+H46+H47+H48+H49+H44+H45</f>
        <v>#VALUE!</v>
      </c>
    </row>
    <row r="33" spans="1:8" ht="15.75" customHeight="1">
      <c r="A33" s="258" t="s">
        <v>200</v>
      </c>
      <c r="B33" s="259" t="s">
        <v>201</v>
      </c>
      <c r="C33" s="21">
        <f>C34</f>
        <v>1746.4</v>
      </c>
      <c r="D33" s="21">
        <f>D34</f>
        <v>1902</v>
      </c>
      <c r="E33" s="21">
        <f>E34</f>
        <v>2026</v>
      </c>
      <c r="F33" s="58"/>
      <c r="G33" s="59"/>
      <c r="H33" s="393"/>
    </row>
    <row r="34" spans="1:9" ht="82.5" customHeight="1">
      <c r="A34" s="263" t="s">
        <v>69</v>
      </c>
      <c r="B34" s="264" t="s">
        <v>68</v>
      </c>
      <c r="C34" s="265">
        <f>1743.4+3</f>
        <v>1746.4</v>
      </c>
      <c r="D34" s="265">
        <v>1902</v>
      </c>
      <c r="E34" s="265">
        <v>2026</v>
      </c>
      <c r="F34" s="59">
        <v>914.8</v>
      </c>
      <c r="G34" s="59">
        <f aca="true" t="shared" si="0" ref="G34:G67">F34/C34*100</f>
        <v>52.38204306000915</v>
      </c>
      <c r="H34" s="393" t="s">
        <v>168</v>
      </c>
      <c r="I34" s="407" t="s">
        <v>324</v>
      </c>
    </row>
    <row r="35" spans="1:8" ht="15.75" customHeight="1">
      <c r="A35" s="260"/>
      <c r="B35" s="261" t="s">
        <v>84</v>
      </c>
      <c r="C35" s="262">
        <f>C36+C37+C38</f>
        <v>548</v>
      </c>
      <c r="D35" s="262">
        <f>D36+D37+D38</f>
        <v>561</v>
      </c>
      <c r="E35" s="262">
        <f>E36+E37+E38</f>
        <v>561</v>
      </c>
      <c r="F35" s="59">
        <f>F36+F37+F38</f>
        <v>89</v>
      </c>
      <c r="G35" s="59">
        <f t="shared" si="0"/>
        <v>16.240875912408757</v>
      </c>
      <c r="H35" s="393"/>
    </row>
    <row r="36" spans="1:13" s="71" customFormat="1" ht="51" customHeight="1">
      <c r="A36" s="263" t="s">
        <v>67</v>
      </c>
      <c r="B36" s="264" t="s">
        <v>66</v>
      </c>
      <c r="C36" s="265">
        <f>178-38</f>
        <v>140</v>
      </c>
      <c r="D36" s="265">
        <v>178</v>
      </c>
      <c r="E36" s="265">
        <v>178</v>
      </c>
      <c r="F36" s="70">
        <v>18.3</v>
      </c>
      <c r="G36" s="70">
        <f t="shared" si="0"/>
        <v>13.071428571428573</v>
      </c>
      <c r="H36" s="394" t="s">
        <v>174</v>
      </c>
      <c r="I36" s="410" t="s">
        <v>325</v>
      </c>
      <c r="J36" s="72"/>
      <c r="K36" s="72"/>
      <c r="L36" s="72"/>
      <c r="M36" s="72"/>
    </row>
    <row r="37" spans="1:13" s="71" customFormat="1" ht="45" customHeight="1">
      <c r="A37" s="263" t="s">
        <v>65</v>
      </c>
      <c r="B37" s="266" t="s">
        <v>64</v>
      </c>
      <c r="C37" s="265">
        <f>83+15</f>
        <v>98</v>
      </c>
      <c r="D37" s="265">
        <v>66</v>
      </c>
      <c r="E37" s="265">
        <v>66</v>
      </c>
      <c r="F37" s="70">
        <v>8.4</v>
      </c>
      <c r="G37" s="70">
        <f t="shared" si="0"/>
        <v>8.571428571428571</v>
      </c>
      <c r="H37" s="395" t="s">
        <v>170</v>
      </c>
      <c r="I37" s="410" t="s">
        <v>326</v>
      </c>
      <c r="J37" s="72"/>
      <c r="K37" s="72"/>
      <c r="L37" s="72"/>
      <c r="M37" s="72"/>
    </row>
    <row r="38" spans="1:9" ht="48.75" customHeight="1">
      <c r="A38" s="263" t="s">
        <v>63</v>
      </c>
      <c r="B38" s="266" t="s">
        <v>62</v>
      </c>
      <c r="C38" s="265">
        <f>317-7</f>
        <v>310</v>
      </c>
      <c r="D38" s="265">
        <v>317</v>
      </c>
      <c r="E38" s="265">
        <v>317</v>
      </c>
      <c r="F38" s="59">
        <v>62.3</v>
      </c>
      <c r="G38" s="59">
        <f t="shared" si="0"/>
        <v>20.096774193548388</v>
      </c>
      <c r="H38" s="396" t="s">
        <v>174</v>
      </c>
      <c r="I38" s="407" t="s">
        <v>327</v>
      </c>
    </row>
    <row r="39" spans="1:9" ht="80.25" customHeight="1">
      <c r="A39" s="263" t="s">
        <v>61</v>
      </c>
      <c r="B39" s="264" t="s">
        <v>60</v>
      </c>
      <c r="C39" s="265">
        <f>6+2</f>
        <v>8</v>
      </c>
      <c r="D39" s="265">
        <v>10</v>
      </c>
      <c r="E39" s="265">
        <v>10</v>
      </c>
      <c r="F39" s="59">
        <v>6.7</v>
      </c>
      <c r="G39" s="59">
        <f t="shared" si="0"/>
        <v>83.75</v>
      </c>
      <c r="H39" s="397" t="s">
        <v>169</v>
      </c>
      <c r="I39" s="407" t="s">
        <v>328</v>
      </c>
    </row>
    <row r="40" spans="1:9" ht="80.25" customHeight="1">
      <c r="A40" s="263" t="s">
        <v>302</v>
      </c>
      <c r="B40" s="453" t="s">
        <v>307</v>
      </c>
      <c r="C40" s="265">
        <v>9.6</v>
      </c>
      <c r="D40" s="265">
        <v>0</v>
      </c>
      <c r="E40" s="265">
        <v>0</v>
      </c>
      <c r="F40" s="59"/>
      <c r="G40" s="59"/>
      <c r="H40" s="397"/>
      <c r="I40" s="407" t="s">
        <v>305</v>
      </c>
    </row>
    <row r="41" spans="1:8" ht="78" customHeight="1">
      <c r="A41" s="263" t="s">
        <v>130</v>
      </c>
      <c r="B41" s="264" t="s">
        <v>135</v>
      </c>
      <c r="C41" s="265">
        <v>22</v>
      </c>
      <c r="D41" s="265">
        <v>22</v>
      </c>
      <c r="E41" s="265">
        <v>22</v>
      </c>
      <c r="F41" s="59">
        <v>14.4</v>
      </c>
      <c r="G41" s="59">
        <f t="shared" si="0"/>
        <v>65.45454545454545</v>
      </c>
      <c r="H41" s="393" t="s">
        <v>172</v>
      </c>
    </row>
    <row r="42" spans="1:9" ht="51" customHeight="1">
      <c r="A42" s="267" t="s">
        <v>82</v>
      </c>
      <c r="B42" s="268" t="s">
        <v>83</v>
      </c>
      <c r="C42" s="265">
        <f>121+25</f>
        <v>146</v>
      </c>
      <c r="D42" s="265">
        <v>98</v>
      </c>
      <c r="E42" s="265">
        <v>98</v>
      </c>
      <c r="F42" s="59">
        <v>41.9</v>
      </c>
      <c r="G42" s="59">
        <f t="shared" si="0"/>
        <v>28.698630136986303</v>
      </c>
      <c r="H42" s="393" t="s">
        <v>172</v>
      </c>
      <c r="I42" s="407" t="s">
        <v>329</v>
      </c>
    </row>
    <row r="43" spans="1:9" ht="93.75" customHeight="1">
      <c r="A43" s="452" t="s">
        <v>128</v>
      </c>
      <c r="B43" s="454" t="s">
        <v>308</v>
      </c>
      <c r="C43" s="265">
        <v>140</v>
      </c>
      <c r="D43" s="265">
        <v>0</v>
      </c>
      <c r="E43" s="265">
        <v>0</v>
      </c>
      <c r="F43" s="59"/>
      <c r="G43" s="59"/>
      <c r="H43" s="393"/>
      <c r="I43" s="407" t="s">
        <v>306</v>
      </c>
    </row>
    <row r="44" spans="1:13" s="71" customFormat="1" ht="56.25" customHeight="1">
      <c r="A44" s="389" t="s">
        <v>270</v>
      </c>
      <c r="B44" s="390" t="s">
        <v>271</v>
      </c>
      <c r="C44" s="391">
        <v>72</v>
      </c>
      <c r="D44" s="391">
        <v>72</v>
      </c>
      <c r="E44" s="391">
        <v>72</v>
      </c>
      <c r="F44" s="70"/>
      <c r="G44" s="70"/>
      <c r="H44" s="398"/>
      <c r="I44" s="411"/>
      <c r="J44" s="72"/>
      <c r="K44" s="72"/>
      <c r="L44" s="72"/>
      <c r="M44" s="72"/>
    </row>
    <row r="45" spans="1:13" s="71" customFormat="1" ht="171" customHeight="1" hidden="1">
      <c r="A45" s="416" t="s">
        <v>224</v>
      </c>
      <c r="B45" s="417" t="s">
        <v>225</v>
      </c>
      <c r="C45" s="299"/>
      <c r="D45" s="299"/>
      <c r="E45" s="299"/>
      <c r="F45" s="70"/>
      <c r="G45" s="70"/>
      <c r="H45" s="398"/>
      <c r="I45" s="411"/>
      <c r="J45" s="72"/>
      <c r="K45" s="72"/>
      <c r="L45" s="72"/>
      <c r="M45" s="72"/>
    </row>
    <row r="46" spans="1:9" ht="31.5" customHeight="1">
      <c r="A46" s="263" t="s">
        <v>133</v>
      </c>
      <c r="B46" s="418" t="s">
        <v>134</v>
      </c>
      <c r="C46" s="265">
        <f>21-21</f>
        <v>0</v>
      </c>
      <c r="D46" s="265">
        <v>21</v>
      </c>
      <c r="E46" s="265">
        <v>21</v>
      </c>
      <c r="F46" s="59">
        <v>54.7</v>
      </c>
      <c r="G46" s="59" t="e">
        <f t="shared" si="0"/>
        <v>#DIV/0!</v>
      </c>
      <c r="H46" s="397" t="s">
        <v>175</v>
      </c>
      <c r="I46" s="407" t="s">
        <v>330</v>
      </c>
    </row>
    <row r="47" spans="1:8" ht="102" customHeight="1" hidden="1">
      <c r="A47" s="267" t="s">
        <v>128</v>
      </c>
      <c r="B47" s="268" t="s">
        <v>129</v>
      </c>
      <c r="C47" s="265"/>
      <c r="D47" s="265"/>
      <c r="E47" s="265"/>
      <c r="F47" s="59"/>
      <c r="G47" s="59" t="e">
        <f t="shared" si="0"/>
        <v>#DIV/0!</v>
      </c>
      <c r="H47" s="393"/>
    </row>
    <row r="48" spans="1:8" ht="78.75" customHeight="1" hidden="1">
      <c r="A48" s="267" t="s">
        <v>131</v>
      </c>
      <c r="B48" s="268" t="s">
        <v>132</v>
      </c>
      <c r="C48" s="265"/>
      <c r="D48" s="265"/>
      <c r="E48" s="265"/>
      <c r="F48" s="59"/>
      <c r="G48" s="59" t="e">
        <f t="shared" si="0"/>
        <v>#DIV/0!</v>
      </c>
      <c r="H48" s="393"/>
    </row>
    <row r="49" spans="1:8" ht="42.75" customHeight="1" hidden="1">
      <c r="A49" s="267" t="s">
        <v>133</v>
      </c>
      <c r="B49" s="268" t="s">
        <v>134</v>
      </c>
      <c r="C49" s="265"/>
      <c r="D49" s="265"/>
      <c r="E49" s="265"/>
      <c r="F49" s="59"/>
      <c r="G49" s="59" t="e">
        <f t="shared" si="0"/>
        <v>#DIV/0!</v>
      </c>
      <c r="H49" s="393"/>
    </row>
    <row r="50" spans="1:13" s="15" customFormat="1" ht="15.75" customHeight="1">
      <c r="A50" s="419" t="s">
        <v>52</v>
      </c>
      <c r="B50" s="257" t="s">
        <v>53</v>
      </c>
      <c r="C50" s="420">
        <f>C51+C55+C58+C61+C63+C65</f>
        <v>8705.3</v>
      </c>
      <c r="D50" s="420">
        <f>D51+D55+D58+D61+D65</f>
        <v>4674.1</v>
      </c>
      <c r="E50" s="420">
        <f>E51+E55+E58+E61+E65</f>
        <v>4815.7</v>
      </c>
      <c r="F50" s="60" t="e">
        <f>F51+F55+F58+F61+F65</f>
        <v>#REF!</v>
      </c>
      <c r="G50" s="59" t="e">
        <f t="shared" si="0"/>
        <v>#REF!</v>
      </c>
      <c r="H50" s="399"/>
      <c r="I50" s="412"/>
      <c r="J50" s="77"/>
      <c r="K50" s="77"/>
      <c r="L50" s="77"/>
      <c r="M50" s="77"/>
    </row>
    <row r="51" spans="1:13" s="15" customFormat="1" ht="33.75" customHeight="1">
      <c r="A51" s="421"/>
      <c r="B51" s="271" t="s">
        <v>85</v>
      </c>
      <c r="C51" s="274">
        <f>C54+C52+C53</f>
        <v>4427.6</v>
      </c>
      <c r="D51" s="274">
        <f>D54+D52</f>
        <v>4106.2</v>
      </c>
      <c r="E51" s="274">
        <f>E54+E52</f>
        <v>4243.9</v>
      </c>
      <c r="F51" s="84">
        <f>F54+F52</f>
        <v>1041.5</v>
      </c>
      <c r="G51" s="84">
        <f>G54+G52</f>
        <v>31.670011555069028</v>
      </c>
      <c r="H51" s="400">
        <f>H54+H52</f>
        <v>0</v>
      </c>
      <c r="I51" s="412"/>
      <c r="J51" s="77"/>
      <c r="K51" s="77"/>
      <c r="L51" s="77"/>
      <c r="M51" s="77"/>
    </row>
    <row r="52" spans="1:13" s="75" customFormat="1" ht="32.25" customHeight="1">
      <c r="A52" s="263" t="s">
        <v>180</v>
      </c>
      <c r="B52" s="272" t="s">
        <v>77</v>
      </c>
      <c r="C52" s="324">
        <f>2835.6+63.4+70+155.7+159+4.8+0.1</f>
        <v>3288.6</v>
      </c>
      <c r="D52" s="324">
        <v>2909.2</v>
      </c>
      <c r="E52" s="324">
        <v>2984.3</v>
      </c>
      <c r="F52" s="74">
        <v>1041.5</v>
      </c>
      <c r="G52" s="74">
        <f t="shared" si="0"/>
        <v>31.670011555069028</v>
      </c>
      <c r="H52" s="401"/>
      <c r="I52" s="412"/>
      <c r="J52" s="78"/>
      <c r="K52" s="78"/>
      <c r="L52" s="78"/>
      <c r="M52" s="78"/>
    </row>
    <row r="53" spans="1:13" s="75" customFormat="1" ht="117" customHeight="1" hidden="1">
      <c r="A53" s="263" t="s">
        <v>219</v>
      </c>
      <c r="B53" s="272" t="s">
        <v>220</v>
      </c>
      <c r="C53" s="273"/>
      <c r="D53" s="273"/>
      <c r="E53" s="273"/>
      <c r="F53" s="74"/>
      <c r="G53" s="74"/>
      <c r="H53" s="401"/>
      <c r="I53" s="413" t="s">
        <v>331</v>
      </c>
      <c r="J53" s="78"/>
      <c r="K53" s="78"/>
      <c r="L53" s="78"/>
      <c r="M53" s="78"/>
    </row>
    <row r="54" spans="1:13" s="75" customFormat="1" ht="49.5" customHeight="1">
      <c r="A54" s="263" t="s">
        <v>215</v>
      </c>
      <c r="B54" s="272" t="s">
        <v>216</v>
      </c>
      <c r="C54" s="273">
        <v>1139</v>
      </c>
      <c r="D54" s="273">
        <v>1197</v>
      </c>
      <c r="E54" s="273">
        <v>1259.6</v>
      </c>
      <c r="F54" s="74"/>
      <c r="G54" s="74"/>
      <c r="H54" s="401"/>
      <c r="I54" s="413"/>
      <c r="J54" s="78"/>
      <c r="K54" s="78"/>
      <c r="L54" s="78"/>
      <c r="M54" s="78"/>
    </row>
    <row r="55" spans="1:13" s="34" customFormat="1" ht="51.75" customHeight="1">
      <c r="A55" s="260"/>
      <c r="B55" s="271" t="s">
        <v>93</v>
      </c>
      <c r="C55" s="274">
        <f>C56+C57</f>
        <v>1784.1000000000001</v>
      </c>
      <c r="D55" s="274">
        <f>D56+D57</f>
        <v>455.3</v>
      </c>
      <c r="E55" s="274">
        <f>E56+E57</f>
        <v>455.3</v>
      </c>
      <c r="F55" s="62">
        <f>F56</f>
        <v>190</v>
      </c>
      <c r="G55" s="59">
        <f t="shared" si="0"/>
        <v>10.649627263045792</v>
      </c>
      <c r="H55" s="402"/>
      <c r="I55" s="413"/>
      <c r="J55" s="79"/>
      <c r="K55" s="79"/>
      <c r="L55" s="79"/>
      <c r="M55" s="79"/>
    </row>
    <row r="56" spans="1:13" s="75" customFormat="1" ht="33.75" customHeight="1">
      <c r="A56" s="263" t="s">
        <v>181</v>
      </c>
      <c r="B56" s="275" t="s">
        <v>127</v>
      </c>
      <c r="C56" s="324">
        <f>183.6+367.8+87.5+1155-9.8</f>
        <v>1784.1000000000001</v>
      </c>
      <c r="D56" s="273">
        <f>367.8+87.5</f>
        <v>455.3</v>
      </c>
      <c r="E56" s="273">
        <f>367.8+87.5</f>
        <v>455.3</v>
      </c>
      <c r="F56" s="74">
        <v>190</v>
      </c>
      <c r="G56" s="74">
        <f t="shared" si="0"/>
        <v>10.649627263045792</v>
      </c>
      <c r="H56" s="401"/>
      <c r="I56" s="290"/>
      <c r="J56" s="80"/>
      <c r="K56" s="80"/>
      <c r="L56" s="80"/>
      <c r="M56" s="80"/>
    </row>
    <row r="57" spans="1:13" s="34" customFormat="1" ht="48.75" customHeight="1" hidden="1">
      <c r="A57" s="269" t="s">
        <v>126</v>
      </c>
      <c r="B57" s="270" t="s">
        <v>127</v>
      </c>
      <c r="C57" s="273"/>
      <c r="D57" s="273"/>
      <c r="E57" s="273"/>
      <c r="F57" s="62"/>
      <c r="G57" s="59" t="e">
        <f t="shared" si="0"/>
        <v>#DIV/0!</v>
      </c>
      <c r="H57" s="402"/>
      <c r="I57" s="414" t="s">
        <v>304</v>
      </c>
      <c r="J57" s="79"/>
      <c r="K57" s="79"/>
      <c r="L57" s="79"/>
      <c r="M57" s="79"/>
    </row>
    <row r="58" spans="1:13" s="15" customFormat="1" ht="32.25" customHeight="1">
      <c r="A58" s="260"/>
      <c r="B58" s="271" t="s">
        <v>86</v>
      </c>
      <c r="C58" s="274">
        <f>C59+C60</f>
        <v>115.39999999999999</v>
      </c>
      <c r="D58" s="274">
        <f>D59+D60</f>
        <v>112.6</v>
      </c>
      <c r="E58" s="274">
        <f>E59+E60</f>
        <v>116.5</v>
      </c>
      <c r="F58" s="61">
        <f>F59+F60</f>
        <v>64.7</v>
      </c>
      <c r="G58" s="59">
        <f t="shared" si="0"/>
        <v>56.06585788561526</v>
      </c>
      <c r="H58" s="399"/>
      <c r="I58" s="290"/>
      <c r="J58" s="77"/>
      <c r="K58" s="77"/>
      <c r="L58" s="77"/>
      <c r="M58" s="77"/>
    </row>
    <row r="59" spans="1:13" s="15" customFormat="1" ht="66.75" customHeight="1">
      <c r="A59" s="276" t="s">
        <v>182</v>
      </c>
      <c r="B59" s="277" t="s">
        <v>289</v>
      </c>
      <c r="C59" s="278">
        <f>107.1+6.3</f>
        <v>113.39999999999999</v>
      </c>
      <c r="D59" s="278">
        <v>110.6</v>
      </c>
      <c r="E59" s="278">
        <v>114.5</v>
      </c>
      <c r="F59" s="61">
        <v>64.3</v>
      </c>
      <c r="G59" s="59">
        <f t="shared" si="0"/>
        <v>56.70194003527337</v>
      </c>
      <c r="H59" s="399"/>
      <c r="I59" s="412"/>
      <c r="J59" s="77"/>
      <c r="K59" s="77"/>
      <c r="L59" s="77"/>
      <c r="M59" s="77"/>
    </row>
    <row r="60" spans="1:13" s="15" customFormat="1" ht="31.5" customHeight="1">
      <c r="A60" s="276" t="s">
        <v>222</v>
      </c>
      <c r="B60" s="277" t="s">
        <v>223</v>
      </c>
      <c r="C60" s="273">
        <v>2</v>
      </c>
      <c r="D60" s="273">
        <v>2</v>
      </c>
      <c r="E60" s="273">
        <v>2</v>
      </c>
      <c r="F60" s="61">
        <v>0.4</v>
      </c>
      <c r="G60" s="59">
        <f t="shared" si="0"/>
        <v>20</v>
      </c>
      <c r="H60" s="399"/>
      <c r="I60" s="412" t="s">
        <v>303</v>
      </c>
      <c r="J60" s="77"/>
      <c r="K60" s="77"/>
      <c r="L60" s="77"/>
      <c r="M60" s="77"/>
    </row>
    <row r="61" spans="1:13" s="15" customFormat="1" ht="15.75" customHeight="1">
      <c r="A61" s="279"/>
      <c r="B61" s="280" t="s">
        <v>87</v>
      </c>
      <c r="C61" s="274">
        <f>C62</f>
        <v>2181.2</v>
      </c>
      <c r="D61" s="274">
        <f>D62</f>
        <v>0</v>
      </c>
      <c r="E61" s="274">
        <f>E62</f>
        <v>0</v>
      </c>
      <c r="F61" s="61" t="e">
        <f>F62+#REF!</f>
        <v>#REF!</v>
      </c>
      <c r="G61" s="59" t="e">
        <f t="shared" si="0"/>
        <v>#REF!</v>
      </c>
      <c r="H61" s="399"/>
      <c r="I61" s="412"/>
      <c r="J61" s="77"/>
      <c r="K61" s="77"/>
      <c r="L61" s="77"/>
      <c r="M61" s="77"/>
    </row>
    <row r="62" spans="1:13" s="34" customFormat="1" ht="77.25" customHeight="1">
      <c r="A62" s="276" t="s">
        <v>183</v>
      </c>
      <c r="B62" s="281" t="s">
        <v>78</v>
      </c>
      <c r="C62" s="324">
        <f>453.2+180+600+400+35+500+13</f>
        <v>2181.2</v>
      </c>
      <c r="D62" s="324">
        <v>0</v>
      </c>
      <c r="E62" s="324">
        <v>0</v>
      </c>
      <c r="F62" s="62">
        <v>107.3</v>
      </c>
      <c r="G62" s="62">
        <f t="shared" si="0"/>
        <v>4.919310471300202</v>
      </c>
      <c r="H62" s="402"/>
      <c r="I62" s="412"/>
      <c r="J62" s="79"/>
      <c r="K62" s="79"/>
      <c r="L62" s="79"/>
      <c r="M62" s="79"/>
    </row>
    <row r="63" spans="1:13" s="34" customFormat="1" ht="28.5" customHeight="1">
      <c r="A63" s="238"/>
      <c r="B63" s="237" t="s">
        <v>238</v>
      </c>
      <c r="C63" s="273">
        <f>C64</f>
        <v>112.5</v>
      </c>
      <c r="D63" s="273">
        <v>0</v>
      </c>
      <c r="E63" s="273">
        <v>0</v>
      </c>
      <c r="F63" s="62"/>
      <c r="G63" s="62"/>
      <c r="H63" s="402"/>
      <c r="I63" s="415" t="s">
        <v>323</v>
      </c>
      <c r="J63" s="79"/>
      <c r="K63" s="79"/>
      <c r="L63" s="79"/>
      <c r="M63" s="79"/>
    </row>
    <row r="64" spans="1:13" s="34" customFormat="1" ht="50.25" customHeight="1">
      <c r="A64" s="238" t="s">
        <v>239</v>
      </c>
      <c r="B64" s="237" t="s">
        <v>240</v>
      </c>
      <c r="C64" s="273">
        <v>112.5</v>
      </c>
      <c r="D64" s="273">
        <v>0</v>
      </c>
      <c r="E64" s="273">
        <v>0</v>
      </c>
      <c r="F64" s="62"/>
      <c r="G64" s="62"/>
      <c r="H64" s="402"/>
      <c r="I64" s="415"/>
      <c r="J64" s="79"/>
      <c r="K64" s="79"/>
      <c r="L64" s="79"/>
      <c r="M64" s="79"/>
    </row>
    <row r="65" spans="1:13" s="15" customFormat="1" ht="18.75" customHeight="1">
      <c r="A65" s="276"/>
      <c r="B65" s="282" t="s">
        <v>124</v>
      </c>
      <c r="C65" s="274">
        <f>C66</f>
        <v>84.5</v>
      </c>
      <c r="D65" s="274">
        <f>D66</f>
        <v>0</v>
      </c>
      <c r="E65" s="274">
        <f>E66</f>
        <v>0</v>
      </c>
      <c r="F65" s="61">
        <f>F66</f>
        <v>15</v>
      </c>
      <c r="G65" s="59">
        <f t="shared" si="0"/>
        <v>17.75147928994083</v>
      </c>
      <c r="H65" s="399"/>
      <c r="I65" s="415"/>
      <c r="J65" s="77"/>
      <c r="K65" s="77"/>
      <c r="L65" s="77"/>
      <c r="M65" s="77"/>
    </row>
    <row r="66" spans="1:13" s="15" customFormat="1" ht="51" customHeight="1">
      <c r="A66" s="276" t="s">
        <v>184</v>
      </c>
      <c r="B66" s="283" t="s">
        <v>123</v>
      </c>
      <c r="C66" s="324">
        <f>92-7.5</f>
        <v>84.5</v>
      </c>
      <c r="D66" s="273">
        <v>0</v>
      </c>
      <c r="E66" s="273">
        <v>0</v>
      </c>
      <c r="F66" s="61">
        <v>15</v>
      </c>
      <c r="G66" s="59">
        <f t="shared" si="0"/>
        <v>17.75147928994083</v>
      </c>
      <c r="H66" s="403" t="s">
        <v>173</v>
      </c>
      <c r="I66" s="412"/>
      <c r="J66" s="77"/>
      <c r="K66" s="77"/>
      <c r="L66" s="77"/>
      <c r="M66" s="77"/>
    </row>
    <row r="67" spans="1:13" s="15" customFormat="1" ht="16.5" customHeight="1">
      <c r="A67" s="284"/>
      <c r="B67" s="285" t="s">
        <v>54</v>
      </c>
      <c r="C67" s="286">
        <f>C32+C50</f>
        <v>11397.3</v>
      </c>
      <c r="D67" s="286">
        <f>D32+D50</f>
        <v>7360.1</v>
      </c>
      <c r="E67" s="286">
        <f>E32+E50</f>
        <v>7625.7</v>
      </c>
      <c r="F67" s="60" t="e">
        <f>F32+F50</f>
        <v>#REF!</v>
      </c>
      <c r="G67" s="59" t="e">
        <f t="shared" si="0"/>
        <v>#REF!</v>
      </c>
      <c r="H67" s="399"/>
      <c r="I67" s="412"/>
      <c r="J67" s="77"/>
      <c r="K67" s="77"/>
      <c r="L67" s="77"/>
      <c r="M67" s="77"/>
    </row>
    <row r="68" spans="1:9" ht="12.75" customHeight="1">
      <c r="A68" s="287"/>
      <c r="B68" s="288"/>
      <c r="C68" s="289"/>
      <c r="E68" s="290" t="s">
        <v>290</v>
      </c>
      <c r="I68" s="412"/>
    </row>
    <row r="69" spans="1:3" ht="12.75" customHeight="1">
      <c r="A69" s="287"/>
      <c r="B69" s="288"/>
      <c r="C69" s="291"/>
    </row>
    <row r="70" spans="1:3" ht="12.75" customHeight="1">
      <c r="A70" s="287"/>
      <c r="B70" s="288"/>
      <c r="C70" s="291"/>
    </row>
    <row r="71" spans="1:3" ht="12.75" customHeight="1">
      <c r="A71" s="287"/>
      <c r="B71" s="288"/>
      <c r="C71" s="291"/>
    </row>
    <row r="72" spans="1:3" ht="12.75" customHeight="1">
      <c r="A72" s="287"/>
      <c r="B72" s="288"/>
      <c r="C72" s="291"/>
    </row>
    <row r="73" spans="1:3" ht="12.75" customHeight="1">
      <c r="A73" s="287"/>
      <c r="B73" s="288"/>
      <c r="C73" s="291"/>
    </row>
    <row r="74" spans="1:3" ht="12.75" customHeight="1">
      <c r="A74" s="287"/>
      <c r="B74" s="288"/>
      <c r="C74" s="291"/>
    </row>
    <row r="75" spans="1:3" ht="12.75" customHeight="1">
      <c r="A75" s="287"/>
      <c r="B75" s="288"/>
      <c r="C75" s="291"/>
    </row>
    <row r="76" spans="1:3" ht="12.75" customHeight="1">
      <c r="A76" s="287"/>
      <c r="B76" s="288"/>
      <c r="C76" s="291"/>
    </row>
    <row r="77" spans="1:3" ht="12.75" customHeight="1">
      <c r="A77" s="287"/>
      <c r="B77" s="288"/>
      <c r="C77" s="291"/>
    </row>
    <row r="78" spans="1:3" ht="12.75" customHeight="1">
      <c r="A78" s="287"/>
      <c r="B78" s="288"/>
      <c r="C78" s="291"/>
    </row>
    <row r="79" spans="1:3" ht="12.75" customHeight="1">
      <c r="A79" s="287"/>
      <c r="B79" s="288"/>
      <c r="C79" s="291"/>
    </row>
    <row r="80" spans="1:3" ht="12.75" customHeight="1">
      <c r="A80" s="287"/>
      <c r="B80" s="288"/>
      <c r="C80" s="291"/>
    </row>
    <row r="81" spans="1:3" ht="12.75" customHeight="1">
      <c r="A81" s="287"/>
      <c r="B81" s="288"/>
      <c r="C81" s="291"/>
    </row>
    <row r="82" spans="1:3" ht="12.75" customHeight="1">
      <c r="A82" s="287"/>
      <c r="B82" s="292"/>
      <c r="C82" s="292"/>
    </row>
    <row r="83" spans="1:3" ht="21.75" customHeight="1">
      <c r="A83" s="287"/>
      <c r="B83" s="293"/>
      <c r="C83" s="291"/>
    </row>
    <row r="84" spans="1:3" ht="12.75" customHeight="1">
      <c r="A84" s="287"/>
      <c r="B84" s="292"/>
      <c r="C84" s="292"/>
    </row>
    <row r="85" spans="1:3" ht="12.75" customHeight="1">
      <c r="A85" s="287"/>
      <c r="B85" s="294"/>
      <c r="C85" s="291"/>
    </row>
    <row r="86" spans="1:3" ht="12.75" customHeight="1">
      <c r="A86" s="287"/>
      <c r="B86" s="295"/>
      <c r="C86" s="291"/>
    </row>
    <row r="87" spans="1:3" ht="15">
      <c r="A87" s="296"/>
      <c r="B87" s="297"/>
      <c r="C87" s="298"/>
    </row>
    <row r="88" spans="1:3" ht="15">
      <c r="A88" s="296"/>
      <c r="B88" s="297"/>
      <c r="C88" s="298"/>
    </row>
    <row r="89" spans="1:3" ht="15">
      <c r="A89" s="296"/>
      <c r="B89" s="297"/>
      <c r="C89" s="298"/>
    </row>
    <row r="90" spans="1:3" ht="15">
      <c r="A90" s="296"/>
      <c r="B90" s="297"/>
      <c r="C90" s="298"/>
    </row>
    <row r="91" spans="1:3" ht="15">
      <c r="A91" s="296"/>
      <c r="B91" s="297"/>
      <c r="C91" s="298"/>
    </row>
  </sheetData>
  <sheetProtection/>
  <mergeCells count="12">
    <mergeCell ref="A29:A30"/>
    <mergeCell ref="B29:B30"/>
    <mergeCell ref="C17:D17"/>
    <mergeCell ref="C19:E19"/>
    <mergeCell ref="A26:E27"/>
    <mergeCell ref="C20:F20"/>
    <mergeCell ref="C3:D3"/>
    <mergeCell ref="C2:D2"/>
    <mergeCell ref="C5:E5"/>
    <mergeCell ref="C7:E7"/>
    <mergeCell ref="C6:E6"/>
    <mergeCell ref="C29:E29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4"/>
  <sheetViews>
    <sheetView view="pageBreakPreview" zoomScale="80" zoomScaleNormal="75" zoomScaleSheetLayoutView="80" zoomScalePageLayoutView="0" workbookViewId="0" topLeftCell="A27">
      <selection activeCell="D37" sqref="D37"/>
    </sheetView>
  </sheetViews>
  <sheetFormatPr defaultColWidth="9.140625" defaultRowHeight="12.75"/>
  <cols>
    <col min="1" max="1" width="73.57421875" style="1" customWidth="1"/>
    <col min="2" max="2" width="14.28125" style="1" customWidth="1"/>
    <col min="3" max="3" width="13.00390625" style="1" customWidth="1"/>
    <col min="4" max="4" width="14.8515625" style="44" customWidth="1"/>
    <col min="5" max="5" width="14.28125" style="1" customWidth="1"/>
    <col min="6" max="6" width="12.7109375" style="1" customWidth="1"/>
    <col min="7" max="16384" width="9.140625" style="1" customWidth="1"/>
  </cols>
  <sheetData>
    <row r="1" spans="4:6" ht="18.75" hidden="1">
      <c r="D1" s="18" t="s">
        <v>195</v>
      </c>
      <c r="E1" s="49"/>
      <c r="F1" s="49"/>
    </row>
    <row r="2" spans="4:6" ht="18.75" hidden="1">
      <c r="D2" s="472" t="s">
        <v>29</v>
      </c>
      <c r="E2" s="472"/>
      <c r="F2" s="49"/>
    </row>
    <row r="3" spans="4:6" ht="22.5" customHeight="1" hidden="1">
      <c r="D3" s="50" t="s">
        <v>197</v>
      </c>
      <c r="E3" s="49"/>
      <c r="F3" s="49"/>
    </row>
    <row r="4" ht="18" hidden="1"/>
    <row r="5" spans="3:4" ht="18.75" hidden="1">
      <c r="C5" s="50" t="s">
        <v>195</v>
      </c>
      <c r="D5" s="49"/>
    </row>
    <row r="6" spans="3:4" ht="18.75" hidden="1">
      <c r="C6" s="50" t="s">
        <v>29</v>
      </c>
      <c r="D6" s="49"/>
    </row>
    <row r="7" spans="3:4" ht="18.75" hidden="1">
      <c r="C7" s="50" t="s">
        <v>275</v>
      </c>
      <c r="D7" s="49"/>
    </row>
    <row r="8" ht="18" hidden="1"/>
    <row r="9" ht="18">
      <c r="C9" s="240" t="s">
        <v>195</v>
      </c>
    </row>
    <row r="10" ht="18">
      <c r="C10" s="240" t="s">
        <v>309</v>
      </c>
    </row>
    <row r="11" ht="18">
      <c r="C11" s="240" t="s">
        <v>313</v>
      </c>
    </row>
    <row r="12" ht="11.25" customHeight="1">
      <c r="C12" s="240"/>
    </row>
    <row r="13" spans="3:6" ht="18">
      <c r="C13" s="473" t="s">
        <v>293</v>
      </c>
      <c r="D13" s="473"/>
      <c r="E13" s="473"/>
      <c r="F13" s="473"/>
    </row>
    <row r="14" spans="3:6" ht="18">
      <c r="C14" s="301" t="s">
        <v>227</v>
      </c>
      <c r="D14" s="301"/>
      <c r="E14" s="301"/>
      <c r="F14" s="301"/>
    </row>
    <row r="15" spans="3:6" ht="32.25" customHeight="1">
      <c r="C15" s="474" t="s">
        <v>281</v>
      </c>
      <c r="D15" s="474"/>
      <c r="E15" s="474"/>
      <c r="F15" s="474"/>
    </row>
    <row r="16" spans="3:6" ht="18">
      <c r="C16" s="473" t="s">
        <v>299</v>
      </c>
      <c r="D16" s="473"/>
      <c r="E16" s="473"/>
      <c r="F16" s="473"/>
    </row>
    <row r="17" spans="2:4" s="2" customFormat="1" ht="15">
      <c r="B17" s="36"/>
      <c r="C17" s="36"/>
      <c r="D17" s="45"/>
    </row>
    <row r="18" spans="1:6" ht="18.75">
      <c r="A18" s="482" t="s">
        <v>28</v>
      </c>
      <c r="B18" s="483"/>
      <c r="C18" s="483"/>
      <c r="D18" s="483"/>
      <c r="E18" s="484"/>
      <c r="F18" s="469"/>
    </row>
    <row r="19" spans="1:6" ht="18.75">
      <c r="A19" s="485" t="s">
        <v>283</v>
      </c>
      <c r="B19" s="485"/>
      <c r="C19" s="485"/>
      <c r="D19" s="485"/>
      <c r="E19" s="484"/>
      <c r="F19" s="469"/>
    </row>
    <row r="20" spans="1:5" ht="9" customHeight="1">
      <c r="A20" s="4"/>
      <c r="B20" s="4"/>
      <c r="C20" s="4"/>
      <c r="D20" s="20"/>
      <c r="E20" s="3"/>
    </row>
    <row r="21" spans="1:6" ht="18">
      <c r="A21" s="489" t="s">
        <v>10</v>
      </c>
      <c r="B21" s="489" t="s">
        <v>1</v>
      </c>
      <c r="C21" s="489" t="s">
        <v>11</v>
      </c>
      <c r="D21" s="486" t="s">
        <v>49</v>
      </c>
      <c r="E21" s="487"/>
      <c r="F21" s="488"/>
    </row>
    <row r="22" spans="1:6" ht="18">
      <c r="A22" s="490"/>
      <c r="B22" s="490"/>
      <c r="C22" s="490"/>
      <c r="D22" s="21" t="s">
        <v>204</v>
      </c>
      <c r="E22" s="35" t="s">
        <v>226</v>
      </c>
      <c r="F22" s="35" t="s">
        <v>280</v>
      </c>
    </row>
    <row r="23" spans="1:6" ht="18">
      <c r="A23" s="177">
        <v>1</v>
      </c>
      <c r="B23" s="118">
        <v>2</v>
      </c>
      <c r="C23" s="118">
        <v>3</v>
      </c>
      <c r="D23" s="178">
        <v>4</v>
      </c>
      <c r="E23" s="178">
        <v>5</v>
      </c>
      <c r="F23" s="178">
        <v>6</v>
      </c>
    </row>
    <row r="24" spans="1:6" s="85" customFormat="1" ht="18">
      <c r="A24" s="179" t="s">
        <v>2</v>
      </c>
      <c r="B24" s="144">
        <v>1</v>
      </c>
      <c r="C24" s="144">
        <v>0</v>
      </c>
      <c r="D24" s="120">
        <f>D25+D26+D27+D28+D29</f>
        <v>5357.999999999999</v>
      </c>
      <c r="E24" s="120">
        <f>E25+E26+E27+E28+E29</f>
        <v>5150.9</v>
      </c>
      <c r="F24" s="120">
        <f>F25+F26+F27+F28+F29</f>
        <v>5225.5</v>
      </c>
    </row>
    <row r="25" spans="1:6" s="85" customFormat="1" ht="31.5">
      <c r="A25" s="124" t="s">
        <v>3</v>
      </c>
      <c r="B25" s="144">
        <v>1</v>
      </c>
      <c r="C25" s="144">
        <v>2</v>
      </c>
      <c r="D25" s="126">
        <f>'приложение 4'!J30</f>
        <v>848.3999999999999</v>
      </c>
      <c r="E25" s="126">
        <f>'приложение 4'!K30</f>
        <v>826</v>
      </c>
      <c r="F25" s="126">
        <f>'приложение 4'!L30</f>
        <v>826</v>
      </c>
    </row>
    <row r="26" spans="1:6" s="85" customFormat="1" ht="47.25">
      <c r="A26" s="180" t="s">
        <v>12</v>
      </c>
      <c r="B26" s="144">
        <v>1</v>
      </c>
      <c r="C26" s="144">
        <v>4</v>
      </c>
      <c r="D26" s="126">
        <f>'приложение 4'!J40</f>
        <v>3852.2</v>
      </c>
      <c r="E26" s="126">
        <f>'приложение 4'!K40</f>
        <v>4095.4</v>
      </c>
      <c r="F26" s="126">
        <f>'приложение 4'!L40</f>
        <v>4160.5</v>
      </c>
    </row>
    <row r="27" spans="1:6" s="85" customFormat="1" ht="31.5">
      <c r="A27" s="180" t="s">
        <v>23</v>
      </c>
      <c r="B27" s="144">
        <v>1</v>
      </c>
      <c r="C27" s="144">
        <v>6</v>
      </c>
      <c r="D27" s="126">
        <f>'приложение 4'!J67</f>
        <v>41.4</v>
      </c>
      <c r="E27" s="126">
        <f>'приложение 4'!K67</f>
        <v>0</v>
      </c>
      <c r="F27" s="126">
        <f>'приложение 4'!L67</f>
        <v>0</v>
      </c>
    </row>
    <row r="28" spans="1:6" s="85" customFormat="1" ht="18">
      <c r="A28" s="181" t="s">
        <v>4</v>
      </c>
      <c r="B28" s="144">
        <v>1</v>
      </c>
      <c r="C28" s="144">
        <v>11</v>
      </c>
      <c r="D28" s="126">
        <f>'приложение 4'!J71</f>
        <v>3</v>
      </c>
      <c r="E28" s="126">
        <f>'приложение 4'!K71</f>
        <v>4.5</v>
      </c>
      <c r="F28" s="126">
        <f>'приложение 4'!L71</f>
        <v>4.8</v>
      </c>
    </row>
    <row r="29" spans="1:6" s="85" customFormat="1" ht="18">
      <c r="A29" s="181" t="s">
        <v>5</v>
      </c>
      <c r="B29" s="144">
        <v>1</v>
      </c>
      <c r="C29" s="144">
        <v>13</v>
      </c>
      <c r="D29" s="126">
        <f>'приложение 4'!J74</f>
        <v>612.9999999999999</v>
      </c>
      <c r="E29" s="126">
        <f>'приложение 4'!K74</f>
        <v>225</v>
      </c>
      <c r="F29" s="126">
        <f>'приложение 4'!L74</f>
        <v>234.2</v>
      </c>
    </row>
    <row r="30" spans="1:6" s="85" customFormat="1" ht="18">
      <c r="A30" s="179" t="s">
        <v>13</v>
      </c>
      <c r="B30" s="144">
        <v>2</v>
      </c>
      <c r="C30" s="144">
        <v>0</v>
      </c>
      <c r="D30" s="120">
        <f>'приложение 4'!J97</f>
        <v>113.39999999999999</v>
      </c>
      <c r="E30" s="120">
        <f>'приложение 4'!K97</f>
        <v>110.60000000000001</v>
      </c>
      <c r="F30" s="120">
        <f>'приложение 4'!L97</f>
        <v>114.5</v>
      </c>
    </row>
    <row r="31" spans="1:6" s="85" customFormat="1" ht="18">
      <c r="A31" s="181" t="s">
        <v>14</v>
      </c>
      <c r="B31" s="144">
        <v>2</v>
      </c>
      <c r="C31" s="144">
        <v>3</v>
      </c>
      <c r="D31" s="126">
        <f>'приложение 4'!J98</f>
        <v>113.39999999999999</v>
      </c>
      <c r="E31" s="126">
        <f>'приложение 4'!K98</f>
        <v>110.60000000000001</v>
      </c>
      <c r="F31" s="126">
        <f>'приложение 4'!L98</f>
        <v>114.5</v>
      </c>
    </row>
    <row r="32" spans="1:6" s="85" customFormat="1" ht="31.5">
      <c r="A32" s="179" t="s">
        <v>6</v>
      </c>
      <c r="B32" s="144">
        <v>3</v>
      </c>
      <c r="C32" s="144">
        <v>0</v>
      </c>
      <c r="D32" s="120">
        <f>'приложение 4'!J104</f>
        <v>362.5</v>
      </c>
      <c r="E32" s="120">
        <f>'приложение 4'!K104</f>
        <v>303.6</v>
      </c>
      <c r="F32" s="120">
        <f>'приложение 4'!L104</f>
        <v>300</v>
      </c>
    </row>
    <row r="33" spans="1:6" s="85" customFormat="1" ht="32.25" customHeight="1">
      <c r="A33" s="375" t="s">
        <v>255</v>
      </c>
      <c r="B33" s="144">
        <v>3</v>
      </c>
      <c r="C33" s="144">
        <v>10</v>
      </c>
      <c r="D33" s="126">
        <f>'приложение 4'!J105</f>
        <v>362.5</v>
      </c>
      <c r="E33" s="126">
        <f>'приложение 4'!K105</f>
        <v>303.6</v>
      </c>
      <c r="F33" s="126">
        <f>'приложение 4'!L105</f>
        <v>300</v>
      </c>
    </row>
    <row r="34" spans="1:6" s="86" customFormat="1" ht="18">
      <c r="A34" s="179" t="s">
        <v>241</v>
      </c>
      <c r="B34" s="170">
        <v>4</v>
      </c>
      <c r="C34" s="170">
        <v>0</v>
      </c>
      <c r="D34" s="120">
        <f>D35</f>
        <v>500</v>
      </c>
      <c r="E34" s="120">
        <f>E35</f>
        <v>0</v>
      </c>
      <c r="F34" s="120">
        <f>F35</f>
        <v>0</v>
      </c>
    </row>
    <row r="35" spans="1:6" s="85" customFormat="1" ht="18">
      <c r="A35" s="181" t="s">
        <v>254</v>
      </c>
      <c r="B35" s="144">
        <v>4</v>
      </c>
      <c r="C35" s="144">
        <v>9</v>
      </c>
      <c r="D35" s="126">
        <f>'приложение 4'!J114</f>
        <v>500</v>
      </c>
      <c r="E35" s="126">
        <f>'приложение 4'!K114</f>
        <v>0</v>
      </c>
      <c r="F35" s="126">
        <f>'приложение 4'!L114</f>
        <v>0</v>
      </c>
    </row>
    <row r="36" spans="1:6" s="85" customFormat="1" ht="18">
      <c r="A36" s="179" t="s">
        <v>7</v>
      </c>
      <c r="B36" s="144">
        <v>5</v>
      </c>
      <c r="C36" s="144">
        <v>0</v>
      </c>
      <c r="D36" s="120">
        <f>D37+D38+D39</f>
        <v>3681.3999999999996</v>
      </c>
      <c r="E36" s="120">
        <f>E37+E38+E39</f>
        <v>1069.4</v>
      </c>
      <c r="F36" s="120">
        <f>F37+F38+F39</f>
        <v>1077.1</v>
      </c>
    </row>
    <row r="37" spans="1:6" s="85" customFormat="1" ht="18">
      <c r="A37" s="181" t="s">
        <v>57</v>
      </c>
      <c r="B37" s="144">
        <v>5</v>
      </c>
      <c r="C37" s="144">
        <v>1</v>
      </c>
      <c r="D37" s="126">
        <f>'приложение 4'!J122</f>
        <v>496.59999999999997</v>
      </c>
      <c r="E37" s="126">
        <f>'приложение 4'!K122</f>
        <v>21</v>
      </c>
      <c r="F37" s="126">
        <f>'приложение 4'!L122</f>
        <v>21</v>
      </c>
    </row>
    <row r="38" spans="1:6" s="85" customFormat="1" ht="18">
      <c r="A38" s="181" t="s">
        <v>80</v>
      </c>
      <c r="B38" s="144">
        <v>5</v>
      </c>
      <c r="C38" s="144">
        <v>2</v>
      </c>
      <c r="D38" s="126">
        <f>'приложение 4'!J132</f>
        <v>1234.6</v>
      </c>
      <c r="E38" s="126">
        <f>'приложение 4'!K132</f>
        <v>0</v>
      </c>
      <c r="F38" s="126">
        <f>'приложение 4'!L132</f>
        <v>0</v>
      </c>
    </row>
    <row r="39" spans="1:6" s="85" customFormat="1" ht="18">
      <c r="A39" s="181" t="s">
        <v>8</v>
      </c>
      <c r="B39" s="144">
        <v>5</v>
      </c>
      <c r="C39" s="144">
        <v>3</v>
      </c>
      <c r="D39" s="126">
        <f>'приложение 4'!J145</f>
        <v>1950.2</v>
      </c>
      <c r="E39" s="126">
        <f>'приложение 4'!K145</f>
        <v>1048.4</v>
      </c>
      <c r="F39" s="126">
        <f>'приложение 4'!L145</f>
        <v>1056.1</v>
      </c>
    </row>
    <row r="40" spans="1:6" s="85" customFormat="1" ht="18">
      <c r="A40" s="179" t="s">
        <v>33</v>
      </c>
      <c r="B40" s="144">
        <v>7</v>
      </c>
      <c r="C40" s="144">
        <v>0</v>
      </c>
      <c r="D40" s="120">
        <f>'приложение 4'!J164</f>
        <v>4.3</v>
      </c>
      <c r="E40" s="120">
        <f>'приложение 4'!K164</f>
        <v>0</v>
      </c>
      <c r="F40" s="120">
        <f>'приложение 4'!L164</f>
        <v>0</v>
      </c>
    </row>
    <row r="41" spans="1:6" s="85" customFormat="1" ht="18">
      <c r="A41" s="181" t="s">
        <v>32</v>
      </c>
      <c r="B41" s="144">
        <v>7</v>
      </c>
      <c r="C41" s="144">
        <v>7</v>
      </c>
      <c r="D41" s="126">
        <f>'приложение 4'!J165</f>
        <v>4.3</v>
      </c>
      <c r="E41" s="126">
        <f>'приложение 4'!K165</f>
        <v>0</v>
      </c>
      <c r="F41" s="126">
        <f>'приложение 4'!L165</f>
        <v>0</v>
      </c>
    </row>
    <row r="42" spans="1:6" s="85" customFormat="1" ht="18">
      <c r="A42" s="179" t="s">
        <v>9</v>
      </c>
      <c r="B42" s="144">
        <v>10</v>
      </c>
      <c r="C42" s="144">
        <v>0</v>
      </c>
      <c r="D42" s="120">
        <f>'приложение 4'!J170</f>
        <v>583.8000000000001</v>
      </c>
      <c r="E42" s="120">
        <f>'приложение 4'!K170</f>
        <v>555.6</v>
      </c>
      <c r="F42" s="120">
        <f>'приложение 4'!L170</f>
        <v>555.6</v>
      </c>
    </row>
    <row r="43" spans="1:6" s="85" customFormat="1" ht="18">
      <c r="A43" s="181" t="s">
        <v>27</v>
      </c>
      <c r="B43" s="144">
        <v>10</v>
      </c>
      <c r="C43" s="144">
        <v>1</v>
      </c>
      <c r="D43" s="126">
        <f>'приложение 4'!J171</f>
        <v>583.8000000000001</v>
      </c>
      <c r="E43" s="126">
        <f>'приложение 4'!K171</f>
        <v>555.6</v>
      </c>
      <c r="F43" s="126">
        <f>'приложение 4'!L171</f>
        <v>555.6</v>
      </c>
    </row>
    <row r="44" spans="1:6" s="86" customFormat="1" ht="18">
      <c r="A44" s="425" t="s">
        <v>31</v>
      </c>
      <c r="B44" s="170">
        <v>11</v>
      </c>
      <c r="C44" s="170">
        <v>0</v>
      </c>
      <c r="D44" s="120">
        <f>D45</f>
        <v>1000</v>
      </c>
      <c r="E44" s="120">
        <f>E45</f>
        <v>0</v>
      </c>
      <c r="F44" s="120">
        <f>F45</f>
        <v>0</v>
      </c>
    </row>
    <row r="45" spans="1:6" s="85" customFormat="1" ht="18">
      <c r="A45" s="436" t="s">
        <v>36</v>
      </c>
      <c r="B45" s="144">
        <v>11</v>
      </c>
      <c r="C45" s="144">
        <v>1</v>
      </c>
      <c r="D45" s="126">
        <f>'приложение 4'!J176</f>
        <v>1000</v>
      </c>
      <c r="E45" s="126">
        <f>'приложение 4'!K176</f>
        <v>0</v>
      </c>
      <c r="F45" s="126">
        <f>'приложение 4'!L176</f>
        <v>0</v>
      </c>
    </row>
    <row r="46" spans="1:6" s="86" customFormat="1" ht="18">
      <c r="A46" s="116" t="s">
        <v>158</v>
      </c>
      <c r="B46" s="170"/>
      <c r="C46" s="170"/>
      <c r="D46" s="120">
        <f>D48-D47</f>
        <v>11603.399999999998</v>
      </c>
      <c r="E46" s="120">
        <f>E48-E47</f>
        <v>7190.1</v>
      </c>
      <c r="F46" s="120">
        <f>F48-F47</f>
        <v>7272.700000000001</v>
      </c>
    </row>
    <row r="47" spans="1:6" s="85" customFormat="1" ht="18">
      <c r="A47" s="168" t="s">
        <v>94</v>
      </c>
      <c r="B47" s="170"/>
      <c r="C47" s="170"/>
      <c r="D47" s="120">
        <f>'приложение 4'!J184</f>
        <v>0</v>
      </c>
      <c r="E47" s="120">
        <f>'приложение 4'!K184</f>
        <v>170</v>
      </c>
      <c r="F47" s="120">
        <f>'приложение 4'!L184</f>
        <v>353</v>
      </c>
    </row>
    <row r="48" spans="1:6" s="85" customFormat="1" ht="18">
      <c r="A48" s="179" t="s">
        <v>15</v>
      </c>
      <c r="B48" s="117"/>
      <c r="C48" s="117"/>
      <c r="D48" s="120">
        <f>D24+D30+D32+D36+D40+D42+D34+D44</f>
        <v>11603.399999999998</v>
      </c>
      <c r="E48" s="120">
        <f>E24+E30+E32+E36+E40+E42+E34+E44+E47</f>
        <v>7360.1</v>
      </c>
      <c r="F48" s="120">
        <f>F24+F30+F32+F36+F40+F42+F34+F44+F47</f>
        <v>7625.700000000001</v>
      </c>
    </row>
    <row r="49" spans="1:6" ht="18">
      <c r="A49" s="182"/>
      <c r="B49" s="182"/>
      <c r="C49" s="182"/>
      <c r="D49" s="183"/>
      <c r="E49" s="182"/>
      <c r="F49" s="184" t="s">
        <v>290</v>
      </c>
    </row>
    <row r="50" spans="1:6" ht="18">
      <c r="A50" s="182"/>
      <c r="B50" s="182"/>
      <c r="C50" s="182"/>
      <c r="D50" s="185"/>
      <c r="E50" s="182"/>
      <c r="F50" s="182"/>
    </row>
    <row r="51" spans="1:6" ht="18">
      <c r="A51" s="182"/>
      <c r="B51" s="182"/>
      <c r="C51" s="182"/>
      <c r="D51" s="185"/>
      <c r="E51" s="182"/>
      <c r="F51" s="182"/>
    </row>
    <row r="52" spans="1:6" ht="18">
      <c r="A52" s="182"/>
      <c r="B52" s="182"/>
      <c r="C52" s="182"/>
      <c r="D52" s="185"/>
      <c r="E52" s="182"/>
      <c r="F52" s="182"/>
    </row>
    <row r="53" spans="1:6" ht="18">
      <c r="A53" s="182"/>
      <c r="B53" s="182"/>
      <c r="C53" s="182"/>
      <c r="D53" s="185"/>
      <c r="E53" s="182"/>
      <c r="F53" s="182"/>
    </row>
    <row r="54" spans="1:6" ht="18">
      <c r="A54" s="182"/>
      <c r="B54" s="182"/>
      <c r="C54" s="182"/>
      <c r="D54" s="185"/>
      <c r="E54" s="182"/>
      <c r="F54" s="182"/>
    </row>
  </sheetData>
  <sheetProtection/>
  <mergeCells count="10">
    <mergeCell ref="D2:E2"/>
    <mergeCell ref="A18:F18"/>
    <mergeCell ref="A19:F19"/>
    <mergeCell ref="D21:F21"/>
    <mergeCell ref="A21:A22"/>
    <mergeCell ref="B21:B22"/>
    <mergeCell ref="C21:C22"/>
    <mergeCell ref="C13:F13"/>
    <mergeCell ref="C15:F15"/>
    <mergeCell ref="C16:F16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192"/>
  <sheetViews>
    <sheetView view="pageBreakPreview" zoomScale="90" zoomScaleSheetLayoutView="90" zoomScalePageLayoutView="0" workbookViewId="0" topLeftCell="A9">
      <selection activeCell="J68" sqref="J68"/>
    </sheetView>
  </sheetViews>
  <sheetFormatPr defaultColWidth="9.140625" defaultRowHeight="12.75"/>
  <cols>
    <col min="1" max="1" width="68.57421875" style="96" customWidth="1"/>
    <col min="2" max="2" width="6.421875" style="96" customWidth="1"/>
    <col min="3" max="3" width="5.8515625" style="96" customWidth="1"/>
    <col min="4" max="4" width="5.7109375" style="96" customWidth="1"/>
    <col min="5" max="5" width="6.57421875" style="96" customWidth="1"/>
    <col min="6" max="6" width="4.8515625" style="96" customWidth="1"/>
    <col min="7" max="7" width="4.8515625" style="97" customWidth="1"/>
    <col min="8" max="8" width="11.7109375" style="98" customWidth="1"/>
    <col min="9" max="9" width="7.7109375" style="98" customWidth="1"/>
    <col min="10" max="10" width="14.00390625" style="98" customWidth="1"/>
    <col min="11" max="11" width="12.421875" style="100" customWidth="1"/>
    <col min="12" max="12" width="12.28125" style="100" customWidth="1"/>
    <col min="14" max="14" width="12.140625" style="0" bestFit="1" customWidth="1"/>
  </cols>
  <sheetData>
    <row r="1" spans="9:11" ht="26.25" customHeight="1" hidden="1">
      <c r="I1" s="18" t="s">
        <v>81</v>
      </c>
      <c r="J1" s="99"/>
      <c r="K1" s="99"/>
    </row>
    <row r="2" spans="9:11" ht="18" customHeight="1" hidden="1">
      <c r="I2" s="499" t="s">
        <v>29</v>
      </c>
      <c r="J2" s="499"/>
      <c r="K2" s="499"/>
    </row>
    <row r="3" spans="9:11" ht="23.25" customHeight="1" hidden="1">
      <c r="I3" s="101" t="s">
        <v>198</v>
      </c>
      <c r="J3" s="99"/>
      <c r="K3" s="99"/>
    </row>
    <row r="4" ht="12.75" hidden="1"/>
    <row r="5" spans="8:9" ht="18.75" hidden="1">
      <c r="H5" s="50" t="s">
        <v>81</v>
      </c>
      <c r="I5" s="49"/>
    </row>
    <row r="6" spans="8:9" ht="18.75" hidden="1">
      <c r="H6" s="50" t="s">
        <v>29</v>
      </c>
      <c r="I6" s="49"/>
    </row>
    <row r="7" spans="8:9" ht="18.75" hidden="1">
      <c r="H7" s="50" t="s">
        <v>275</v>
      </c>
      <c r="I7" s="49"/>
    </row>
    <row r="8" ht="12.75" hidden="1"/>
    <row r="9" ht="12.75">
      <c r="H9" s="240" t="s">
        <v>81</v>
      </c>
    </row>
    <row r="10" ht="12.75">
      <c r="H10" s="240" t="s">
        <v>309</v>
      </c>
    </row>
    <row r="11" ht="12.75">
      <c r="H11" s="240" t="s">
        <v>315</v>
      </c>
    </row>
    <row r="12" ht="0.75" customHeight="1"/>
    <row r="13" ht="12.75" hidden="1"/>
    <row r="14" ht="12.75" hidden="1"/>
    <row r="15" spans="7:12" ht="18.75" customHeight="1">
      <c r="G15" s="302"/>
      <c r="H15" s="473" t="s">
        <v>294</v>
      </c>
      <c r="I15" s="473"/>
      <c r="J15" s="473"/>
      <c r="K15" s="473"/>
      <c r="L15" s="302"/>
    </row>
    <row r="16" spans="7:12" ht="18.75" customHeight="1">
      <c r="G16" s="302"/>
      <c r="H16" s="301" t="s">
        <v>227</v>
      </c>
      <c r="I16" s="301"/>
      <c r="J16" s="301"/>
      <c r="K16" s="301"/>
      <c r="L16" s="302"/>
    </row>
    <row r="17" spans="7:12" ht="26.25" customHeight="1">
      <c r="G17" s="302"/>
      <c r="H17" s="474" t="s">
        <v>281</v>
      </c>
      <c r="I17" s="474"/>
      <c r="J17" s="474"/>
      <c r="K17" s="474"/>
      <c r="L17" s="302"/>
    </row>
    <row r="18" spans="7:12" ht="17.25" customHeight="1" hidden="1">
      <c r="G18" s="302"/>
      <c r="H18" s="473"/>
      <c r="I18" s="473"/>
      <c r="J18" s="473"/>
      <c r="K18" s="473"/>
      <c r="L18" s="302"/>
    </row>
    <row r="19" spans="7:12" ht="12.75" hidden="1">
      <c r="G19" s="302"/>
      <c r="H19" s="302"/>
      <c r="I19" s="302"/>
      <c r="J19" s="302"/>
      <c r="K19" s="302"/>
      <c r="L19" s="302"/>
    </row>
    <row r="20" spans="1:12" s="2" customFormat="1" ht="15.75" customHeight="1" hidden="1">
      <c r="A20" s="102"/>
      <c r="B20" s="103"/>
      <c r="C20" s="104"/>
      <c r="D20" s="39"/>
      <c r="E20" s="39"/>
      <c r="F20" s="39"/>
      <c r="G20" s="105"/>
      <c r="H20" s="36"/>
      <c r="J20" s="36"/>
      <c r="K20" s="102"/>
      <c r="L20" s="102"/>
    </row>
    <row r="21" spans="1:12" s="2" customFormat="1" ht="15.75" customHeight="1">
      <c r="A21" s="102"/>
      <c r="B21" s="103"/>
      <c r="C21" s="104"/>
      <c r="D21" s="39"/>
      <c r="E21" s="39"/>
      <c r="F21" s="39"/>
      <c r="G21" s="105"/>
      <c r="H21" s="438" t="s">
        <v>299</v>
      </c>
      <c r="I21" s="36"/>
      <c r="J21" s="36"/>
      <c r="K21" s="102"/>
      <c r="L21" s="102"/>
    </row>
    <row r="22" spans="1:12" s="2" customFormat="1" ht="2.25" customHeight="1">
      <c r="A22" s="102"/>
      <c r="B22" s="103"/>
      <c r="C22" s="104"/>
      <c r="D22" s="39"/>
      <c r="E22" s="39"/>
      <c r="F22" s="39"/>
      <c r="G22" s="105"/>
      <c r="H22" s="438"/>
      <c r="I22" s="36"/>
      <c r="J22" s="36"/>
      <c r="K22" s="102"/>
      <c r="L22" s="102"/>
    </row>
    <row r="23" spans="1:12" ht="32.25" customHeight="1">
      <c r="A23" s="492" t="s">
        <v>284</v>
      </c>
      <c r="B23" s="493"/>
      <c r="C23" s="493"/>
      <c r="D23" s="493"/>
      <c r="E23" s="493"/>
      <c r="F23" s="493"/>
      <c r="G23" s="493"/>
      <c r="H23" s="493"/>
      <c r="I23" s="493"/>
      <c r="J23" s="493"/>
      <c r="K23" s="494"/>
      <c r="L23" s="494"/>
    </row>
    <row r="24" spans="2:10" ht="6.75" customHeight="1">
      <c r="B24" s="106"/>
      <c r="C24" s="106"/>
      <c r="D24" s="106"/>
      <c r="E24" s="107"/>
      <c r="F24" s="107"/>
      <c r="G24" s="107"/>
      <c r="H24" s="108"/>
      <c r="I24" s="109"/>
      <c r="J24" s="110"/>
    </row>
    <row r="25" spans="1:12" s="46" customFormat="1" ht="12.75">
      <c r="A25" s="495" t="s">
        <v>0</v>
      </c>
      <c r="B25" s="497" t="s">
        <v>25</v>
      </c>
      <c r="C25" s="495" t="s">
        <v>16</v>
      </c>
      <c r="D25" s="495" t="s">
        <v>17</v>
      </c>
      <c r="E25" s="500" t="s">
        <v>18</v>
      </c>
      <c r="F25" s="501"/>
      <c r="G25" s="501"/>
      <c r="H25" s="502"/>
      <c r="I25" s="495" t="s">
        <v>19</v>
      </c>
      <c r="J25" s="486" t="s">
        <v>49</v>
      </c>
      <c r="K25" s="506"/>
      <c r="L25" s="507"/>
    </row>
    <row r="26" spans="1:12" s="46" customFormat="1" ht="14.25">
      <c r="A26" s="496"/>
      <c r="B26" s="498"/>
      <c r="C26" s="496"/>
      <c r="D26" s="496"/>
      <c r="E26" s="503"/>
      <c r="F26" s="504"/>
      <c r="G26" s="504"/>
      <c r="H26" s="505"/>
      <c r="I26" s="496"/>
      <c r="J26" s="41" t="s">
        <v>204</v>
      </c>
      <c r="K26" s="111" t="s">
        <v>226</v>
      </c>
      <c r="L26" s="111" t="s">
        <v>280</v>
      </c>
    </row>
    <row r="27" spans="1:12" s="38" customFormat="1" ht="15.75">
      <c r="A27" s="112">
        <v>1</v>
      </c>
      <c r="B27" s="113">
        <v>2</v>
      </c>
      <c r="C27" s="114">
        <v>3</v>
      </c>
      <c r="D27" s="114">
        <v>4</v>
      </c>
      <c r="E27" s="491">
        <v>5</v>
      </c>
      <c r="F27" s="491"/>
      <c r="G27" s="491"/>
      <c r="H27" s="491"/>
      <c r="I27" s="114">
        <v>6</v>
      </c>
      <c r="J27" s="115">
        <v>7</v>
      </c>
      <c r="K27" s="115" t="s">
        <v>95</v>
      </c>
      <c r="L27" s="115" t="s">
        <v>136</v>
      </c>
    </row>
    <row r="28" spans="1:12" s="87" customFormat="1" ht="15.75">
      <c r="A28" s="116" t="s">
        <v>70</v>
      </c>
      <c r="B28" s="117">
        <v>802</v>
      </c>
      <c r="C28" s="118"/>
      <c r="D28" s="118"/>
      <c r="E28" s="113"/>
      <c r="F28" s="113"/>
      <c r="G28" s="119"/>
      <c r="H28" s="113"/>
      <c r="I28" s="118"/>
      <c r="J28" s="120">
        <f>J185</f>
        <v>11603.399999999998</v>
      </c>
      <c r="K28" s="120">
        <f>K185</f>
        <v>7360.1</v>
      </c>
      <c r="L28" s="120">
        <f>L185</f>
        <v>7625.700000000001</v>
      </c>
    </row>
    <row r="29" spans="1:12" s="87" customFormat="1" ht="15.75" customHeight="1">
      <c r="A29" s="116" t="s">
        <v>2</v>
      </c>
      <c r="B29" s="117">
        <v>802</v>
      </c>
      <c r="C29" s="121" t="s">
        <v>138</v>
      </c>
      <c r="D29" s="121" t="s">
        <v>71</v>
      </c>
      <c r="E29" s="122"/>
      <c r="F29" s="122"/>
      <c r="G29" s="123"/>
      <c r="H29" s="122"/>
      <c r="I29" s="118"/>
      <c r="J29" s="120">
        <f>J30+J40+J68+J71+J74</f>
        <v>5357.999999999999</v>
      </c>
      <c r="K29" s="120">
        <f>K30+K40+K68+K71+K74</f>
        <v>5150.9</v>
      </c>
      <c r="L29" s="120">
        <f>L30+L40+L68+L71+L74</f>
        <v>5225.5</v>
      </c>
    </row>
    <row r="30" spans="1:12" s="87" customFormat="1" ht="30.75" customHeight="1">
      <c r="A30" s="124" t="s">
        <v>3</v>
      </c>
      <c r="B30" s="118">
        <v>802</v>
      </c>
      <c r="C30" s="125" t="s">
        <v>138</v>
      </c>
      <c r="D30" s="125" t="s">
        <v>139</v>
      </c>
      <c r="E30" s="122"/>
      <c r="F30" s="122"/>
      <c r="G30" s="123"/>
      <c r="H30" s="122"/>
      <c r="I30" s="118"/>
      <c r="J30" s="126">
        <f aca="true" t="shared" si="0" ref="J30:L32">J31</f>
        <v>848.3999999999999</v>
      </c>
      <c r="K30" s="126">
        <f t="shared" si="0"/>
        <v>826</v>
      </c>
      <c r="L30" s="126">
        <f t="shared" si="0"/>
        <v>826</v>
      </c>
    </row>
    <row r="31" spans="1:12" s="81" customFormat="1" ht="21.75" customHeight="1">
      <c r="A31" s="124" t="s">
        <v>96</v>
      </c>
      <c r="B31" s="118">
        <v>802</v>
      </c>
      <c r="C31" s="125" t="s">
        <v>138</v>
      </c>
      <c r="D31" s="125" t="s">
        <v>139</v>
      </c>
      <c r="E31" s="122">
        <v>91</v>
      </c>
      <c r="F31" s="127">
        <v>0</v>
      </c>
      <c r="G31" s="123" t="s">
        <v>71</v>
      </c>
      <c r="H31" s="123" t="s">
        <v>73</v>
      </c>
      <c r="I31" s="118"/>
      <c r="J31" s="126">
        <f>J32+J37</f>
        <v>848.3999999999999</v>
      </c>
      <c r="K31" s="126">
        <f>K32+K37</f>
        <v>826</v>
      </c>
      <c r="L31" s="126">
        <f>L32+L37</f>
        <v>826</v>
      </c>
    </row>
    <row r="32" spans="1:12" s="81" customFormat="1" ht="16.5" customHeight="1">
      <c r="A32" s="124" t="s">
        <v>140</v>
      </c>
      <c r="B32" s="118">
        <v>802</v>
      </c>
      <c r="C32" s="125" t="s">
        <v>138</v>
      </c>
      <c r="D32" s="125" t="s">
        <v>139</v>
      </c>
      <c r="E32" s="122">
        <v>91</v>
      </c>
      <c r="F32" s="127">
        <v>0</v>
      </c>
      <c r="G32" s="123" t="s">
        <v>71</v>
      </c>
      <c r="H32" s="123" t="s">
        <v>72</v>
      </c>
      <c r="I32" s="118"/>
      <c r="J32" s="126">
        <f>J33</f>
        <v>610.6999999999999</v>
      </c>
      <c r="K32" s="126">
        <f t="shared" si="0"/>
        <v>588.3</v>
      </c>
      <c r="L32" s="126">
        <f t="shared" si="0"/>
        <v>588.3</v>
      </c>
    </row>
    <row r="33" spans="1:12" s="81" customFormat="1" ht="25.5" customHeight="1">
      <c r="A33" s="124" t="s">
        <v>140</v>
      </c>
      <c r="B33" s="118">
        <v>802</v>
      </c>
      <c r="C33" s="125" t="s">
        <v>138</v>
      </c>
      <c r="D33" s="125" t="s">
        <v>139</v>
      </c>
      <c r="E33" s="122">
        <v>91</v>
      </c>
      <c r="F33" s="127">
        <v>0</v>
      </c>
      <c r="G33" s="123" t="s">
        <v>71</v>
      </c>
      <c r="H33" s="123" t="s">
        <v>72</v>
      </c>
      <c r="I33" s="118">
        <v>120</v>
      </c>
      <c r="J33" s="126">
        <f>J34+J35+23.5-1.1</f>
        <v>610.6999999999999</v>
      </c>
      <c r="K33" s="126">
        <f>K34+K35</f>
        <v>588.3</v>
      </c>
      <c r="L33" s="126">
        <f>L34+L35</f>
        <v>588.3</v>
      </c>
    </row>
    <row r="34" spans="1:12" s="310" customFormat="1" ht="21" customHeight="1" hidden="1">
      <c r="A34" s="303" t="s">
        <v>205</v>
      </c>
      <c r="B34" s="304">
        <v>802</v>
      </c>
      <c r="C34" s="305" t="s">
        <v>138</v>
      </c>
      <c r="D34" s="305" t="s">
        <v>139</v>
      </c>
      <c r="E34" s="306">
        <v>91</v>
      </c>
      <c r="F34" s="307">
        <v>0</v>
      </c>
      <c r="G34" s="308" t="s">
        <v>71</v>
      </c>
      <c r="H34" s="308" t="s">
        <v>72</v>
      </c>
      <c r="I34" s="304">
        <v>121</v>
      </c>
      <c r="J34" s="309">
        <v>452.7</v>
      </c>
      <c r="K34" s="309">
        <v>452.7</v>
      </c>
      <c r="L34" s="309">
        <v>452.7</v>
      </c>
    </row>
    <row r="35" spans="1:12" s="310" customFormat="1" ht="51" customHeight="1" hidden="1">
      <c r="A35" s="303" t="s">
        <v>230</v>
      </c>
      <c r="B35" s="304">
        <v>802</v>
      </c>
      <c r="C35" s="305" t="s">
        <v>138</v>
      </c>
      <c r="D35" s="305" t="s">
        <v>139</v>
      </c>
      <c r="E35" s="306">
        <v>91</v>
      </c>
      <c r="F35" s="307">
        <v>0</v>
      </c>
      <c r="G35" s="308" t="s">
        <v>71</v>
      </c>
      <c r="H35" s="308" t="s">
        <v>72</v>
      </c>
      <c r="I35" s="304">
        <v>129</v>
      </c>
      <c r="J35" s="309">
        <v>135.6</v>
      </c>
      <c r="K35" s="309">
        <v>135.6</v>
      </c>
      <c r="L35" s="309">
        <v>135.6</v>
      </c>
    </row>
    <row r="36" spans="1:12" s="38" customFormat="1" ht="51" customHeight="1">
      <c r="A36" s="220" t="s">
        <v>234</v>
      </c>
      <c r="B36" s="221">
        <v>802</v>
      </c>
      <c r="C36" s="222" t="s">
        <v>138</v>
      </c>
      <c r="D36" s="222" t="s">
        <v>139</v>
      </c>
      <c r="E36" s="223">
        <v>91</v>
      </c>
      <c r="F36" s="318">
        <v>0</v>
      </c>
      <c r="G36" s="224" t="s">
        <v>71</v>
      </c>
      <c r="H36" s="224" t="s">
        <v>235</v>
      </c>
      <c r="I36" s="221"/>
      <c r="J36" s="214">
        <f>J37</f>
        <v>237.7</v>
      </c>
      <c r="K36" s="214">
        <f>K37</f>
        <v>237.7</v>
      </c>
      <c r="L36" s="214">
        <f>L37</f>
        <v>237.7</v>
      </c>
    </row>
    <row r="37" spans="1:12" s="38" customFormat="1" ht="30.75" customHeight="1">
      <c r="A37" s="220" t="s">
        <v>236</v>
      </c>
      <c r="B37" s="221">
        <v>802</v>
      </c>
      <c r="C37" s="222" t="s">
        <v>138</v>
      </c>
      <c r="D37" s="222" t="s">
        <v>139</v>
      </c>
      <c r="E37" s="223">
        <v>91</v>
      </c>
      <c r="F37" s="318">
        <v>0</v>
      </c>
      <c r="G37" s="224" t="s">
        <v>71</v>
      </c>
      <c r="H37" s="224" t="s">
        <v>235</v>
      </c>
      <c r="I37" s="221">
        <v>120</v>
      </c>
      <c r="J37" s="214">
        <f>J38+J39</f>
        <v>237.7</v>
      </c>
      <c r="K37" s="214">
        <f>K38+K39</f>
        <v>237.7</v>
      </c>
      <c r="L37" s="214">
        <f>L38+L39</f>
        <v>237.7</v>
      </c>
    </row>
    <row r="38" spans="1:12" s="38" customFormat="1" ht="51" customHeight="1" hidden="1">
      <c r="A38" s="321" t="s">
        <v>205</v>
      </c>
      <c r="B38" s="322">
        <v>802</v>
      </c>
      <c r="C38" s="323" t="s">
        <v>138</v>
      </c>
      <c r="D38" s="323" t="s">
        <v>139</v>
      </c>
      <c r="E38" s="306">
        <v>91</v>
      </c>
      <c r="F38" s="307">
        <v>0</v>
      </c>
      <c r="G38" s="308" t="s">
        <v>71</v>
      </c>
      <c r="H38" s="308" t="s">
        <v>235</v>
      </c>
      <c r="I38" s="322">
        <v>121</v>
      </c>
      <c r="J38" s="309">
        <v>181.7</v>
      </c>
      <c r="K38" s="309">
        <v>181.7</v>
      </c>
      <c r="L38" s="309">
        <v>181.7</v>
      </c>
    </row>
    <row r="39" spans="1:12" s="38" customFormat="1" ht="51" customHeight="1" hidden="1">
      <c r="A39" s="321" t="s">
        <v>237</v>
      </c>
      <c r="B39" s="322">
        <v>802</v>
      </c>
      <c r="C39" s="323" t="s">
        <v>138</v>
      </c>
      <c r="D39" s="323" t="s">
        <v>139</v>
      </c>
      <c r="E39" s="306">
        <v>91</v>
      </c>
      <c r="F39" s="307">
        <v>0</v>
      </c>
      <c r="G39" s="308" t="s">
        <v>71</v>
      </c>
      <c r="H39" s="308" t="s">
        <v>235</v>
      </c>
      <c r="I39" s="322">
        <v>129</v>
      </c>
      <c r="J39" s="309">
        <v>56</v>
      </c>
      <c r="K39" s="309">
        <v>56</v>
      </c>
      <c r="L39" s="309">
        <v>56</v>
      </c>
    </row>
    <row r="40" spans="1:12" s="87" customFormat="1" ht="47.25">
      <c r="A40" s="124" t="s">
        <v>12</v>
      </c>
      <c r="B40" s="118">
        <v>802</v>
      </c>
      <c r="C40" s="125" t="s">
        <v>138</v>
      </c>
      <c r="D40" s="125" t="s">
        <v>141</v>
      </c>
      <c r="E40" s="122"/>
      <c r="F40" s="122"/>
      <c r="G40" s="123"/>
      <c r="H40" s="122"/>
      <c r="I40" s="118"/>
      <c r="J40" s="126">
        <f>J41</f>
        <v>3852.2</v>
      </c>
      <c r="K40" s="126">
        <f>K41</f>
        <v>4095.4</v>
      </c>
      <c r="L40" s="126">
        <f>L41</f>
        <v>4160.5</v>
      </c>
    </row>
    <row r="41" spans="1:12" s="81" customFormat="1" ht="17.25" customHeight="1">
      <c r="A41" s="124" t="s">
        <v>96</v>
      </c>
      <c r="B41" s="118">
        <v>802</v>
      </c>
      <c r="C41" s="125" t="s">
        <v>138</v>
      </c>
      <c r="D41" s="125" t="s">
        <v>141</v>
      </c>
      <c r="E41" s="122">
        <v>91</v>
      </c>
      <c r="F41" s="123">
        <v>0</v>
      </c>
      <c r="G41" s="123" t="s">
        <v>71</v>
      </c>
      <c r="H41" s="123" t="s">
        <v>73</v>
      </c>
      <c r="I41" s="118"/>
      <c r="J41" s="126">
        <f>J42+J56+J60</f>
        <v>3852.2</v>
      </c>
      <c r="K41" s="126">
        <f>K42+K56+K60</f>
        <v>4095.4</v>
      </c>
      <c r="L41" s="126">
        <f>L42+L56+L60</f>
        <v>4160.5</v>
      </c>
    </row>
    <row r="42" spans="1:12" s="82" customFormat="1" ht="15.75" customHeight="1">
      <c r="A42" s="124" t="s">
        <v>97</v>
      </c>
      <c r="B42" s="118">
        <v>802</v>
      </c>
      <c r="C42" s="125" t="s">
        <v>138</v>
      </c>
      <c r="D42" s="125" t="s">
        <v>141</v>
      </c>
      <c r="E42" s="123" t="s">
        <v>20</v>
      </c>
      <c r="F42" s="123" t="s">
        <v>30</v>
      </c>
      <c r="G42" s="123" t="s">
        <v>71</v>
      </c>
      <c r="H42" s="123" t="s">
        <v>74</v>
      </c>
      <c r="I42" s="118"/>
      <c r="J42" s="126">
        <f>J43+J48+J52</f>
        <v>2856.7</v>
      </c>
      <c r="K42" s="126">
        <f>K43+K48+K52</f>
        <v>3488.8</v>
      </c>
      <c r="L42" s="126">
        <f>L43+L48+L52</f>
        <v>3553.9</v>
      </c>
    </row>
    <row r="43" spans="1:16" s="82" customFormat="1" ht="26.25" customHeight="1">
      <c r="A43" s="124" t="s">
        <v>140</v>
      </c>
      <c r="B43" s="118">
        <v>802</v>
      </c>
      <c r="C43" s="125" t="s">
        <v>138</v>
      </c>
      <c r="D43" s="125" t="s">
        <v>141</v>
      </c>
      <c r="E43" s="122">
        <v>91</v>
      </c>
      <c r="F43" s="127">
        <v>0</v>
      </c>
      <c r="G43" s="123" t="s">
        <v>71</v>
      </c>
      <c r="H43" s="123" t="s">
        <v>74</v>
      </c>
      <c r="I43" s="118">
        <v>120</v>
      </c>
      <c r="J43" s="126">
        <f>J44+J45+J46+J47+1.1+88.3+42.5</f>
        <v>1931.4999999999998</v>
      </c>
      <c r="K43" s="126">
        <f>K44+K45+K46+K47</f>
        <v>2262.9</v>
      </c>
      <c r="L43" s="126">
        <f>L44+L45+L46+L47</f>
        <v>2262.9</v>
      </c>
      <c r="N43" s="88"/>
      <c r="O43" s="88"/>
      <c r="P43" s="88"/>
    </row>
    <row r="44" spans="1:12" s="311" customFormat="1" ht="19.5" customHeight="1" hidden="1">
      <c r="A44" s="303" t="s">
        <v>229</v>
      </c>
      <c r="B44" s="304">
        <v>802</v>
      </c>
      <c r="C44" s="305" t="s">
        <v>138</v>
      </c>
      <c r="D44" s="305" t="s">
        <v>141</v>
      </c>
      <c r="E44" s="306" t="s">
        <v>20</v>
      </c>
      <c r="F44" s="306" t="s">
        <v>30</v>
      </c>
      <c r="G44" s="308" t="s">
        <v>71</v>
      </c>
      <c r="H44" s="308" t="s">
        <v>74</v>
      </c>
      <c r="I44" s="304">
        <v>121</v>
      </c>
      <c r="J44" s="309">
        <v>1386.1</v>
      </c>
      <c r="K44" s="309">
        <v>1741.9</v>
      </c>
      <c r="L44" s="309">
        <v>1741.9</v>
      </c>
    </row>
    <row r="45" spans="1:12" s="311" customFormat="1" ht="48" customHeight="1" hidden="1">
      <c r="A45" s="303" t="s">
        <v>231</v>
      </c>
      <c r="B45" s="304">
        <v>802</v>
      </c>
      <c r="C45" s="305" t="s">
        <v>138</v>
      </c>
      <c r="D45" s="305" t="s">
        <v>141</v>
      </c>
      <c r="E45" s="306" t="s">
        <v>20</v>
      </c>
      <c r="F45" s="306" t="s">
        <v>30</v>
      </c>
      <c r="G45" s="308" t="s">
        <v>71</v>
      </c>
      <c r="H45" s="308" t="s">
        <v>74</v>
      </c>
      <c r="I45" s="304">
        <v>129</v>
      </c>
      <c r="J45" s="309">
        <v>413.5</v>
      </c>
      <c r="K45" s="309">
        <v>521</v>
      </c>
      <c r="L45" s="309">
        <v>521</v>
      </c>
    </row>
    <row r="46" spans="1:12" s="311" customFormat="1" ht="48" customHeight="1" hidden="1">
      <c r="A46" s="303" t="s">
        <v>232</v>
      </c>
      <c r="B46" s="304">
        <v>802</v>
      </c>
      <c r="C46" s="305" t="s">
        <v>138</v>
      </c>
      <c r="D46" s="305" t="s">
        <v>141</v>
      </c>
      <c r="E46" s="306" t="s">
        <v>20</v>
      </c>
      <c r="F46" s="306" t="s">
        <v>30</v>
      </c>
      <c r="G46" s="308" t="s">
        <v>71</v>
      </c>
      <c r="H46" s="308" t="s">
        <v>74</v>
      </c>
      <c r="I46" s="304">
        <v>121</v>
      </c>
      <c r="J46" s="309"/>
      <c r="K46" s="309"/>
      <c r="L46" s="309"/>
    </row>
    <row r="47" spans="1:12" s="311" customFormat="1" ht="48" customHeight="1" hidden="1">
      <c r="A47" s="303" t="s">
        <v>233</v>
      </c>
      <c r="B47" s="304">
        <v>802</v>
      </c>
      <c r="C47" s="305" t="s">
        <v>138</v>
      </c>
      <c r="D47" s="305" t="s">
        <v>141</v>
      </c>
      <c r="E47" s="306" t="s">
        <v>20</v>
      </c>
      <c r="F47" s="306" t="s">
        <v>30</v>
      </c>
      <c r="G47" s="308" t="s">
        <v>71</v>
      </c>
      <c r="H47" s="308" t="s">
        <v>74</v>
      </c>
      <c r="I47" s="304">
        <v>129</v>
      </c>
      <c r="J47" s="309"/>
      <c r="K47" s="309"/>
      <c r="L47" s="309"/>
    </row>
    <row r="48" spans="1:12" s="82" customFormat="1" ht="39" customHeight="1">
      <c r="A48" s="124" t="s">
        <v>98</v>
      </c>
      <c r="B48" s="113">
        <v>802</v>
      </c>
      <c r="C48" s="122">
        <v>1</v>
      </c>
      <c r="D48" s="122">
        <v>4</v>
      </c>
      <c r="E48" s="122">
        <v>91</v>
      </c>
      <c r="F48" s="128">
        <v>0</v>
      </c>
      <c r="G48" s="123" t="s">
        <v>71</v>
      </c>
      <c r="H48" s="123" t="s">
        <v>74</v>
      </c>
      <c r="I48" s="129">
        <v>240</v>
      </c>
      <c r="J48" s="126">
        <f>J49+J50+J51+44+13.4-13.4</f>
        <v>862.7</v>
      </c>
      <c r="K48" s="126">
        <f>K49+K50+K51</f>
        <v>1139.9</v>
      </c>
      <c r="L48" s="126">
        <f>L49+L50+L51</f>
        <v>1205</v>
      </c>
    </row>
    <row r="49" spans="1:12" s="335" customFormat="1" ht="33" customHeight="1" hidden="1">
      <c r="A49" s="325" t="s">
        <v>142</v>
      </c>
      <c r="B49" s="332">
        <v>802</v>
      </c>
      <c r="C49" s="333" t="s">
        <v>138</v>
      </c>
      <c r="D49" s="333" t="s">
        <v>141</v>
      </c>
      <c r="E49" s="327">
        <v>91</v>
      </c>
      <c r="F49" s="334">
        <v>0</v>
      </c>
      <c r="G49" s="328" t="s">
        <v>71</v>
      </c>
      <c r="H49" s="328" t="s">
        <v>74</v>
      </c>
      <c r="I49" s="332">
        <v>242</v>
      </c>
      <c r="J49" s="330">
        <f>198-0.1+15.1</f>
        <v>213</v>
      </c>
      <c r="K49" s="330">
        <v>286.4</v>
      </c>
      <c r="L49" s="330">
        <v>294.6</v>
      </c>
    </row>
    <row r="50" spans="1:12" s="335" customFormat="1" ht="35.25" customHeight="1" hidden="1">
      <c r="A50" s="325" t="s">
        <v>79</v>
      </c>
      <c r="B50" s="332">
        <v>802</v>
      </c>
      <c r="C50" s="333" t="s">
        <v>138</v>
      </c>
      <c r="D50" s="333" t="s">
        <v>141</v>
      </c>
      <c r="E50" s="327" t="s">
        <v>20</v>
      </c>
      <c r="F50" s="327" t="s">
        <v>30</v>
      </c>
      <c r="G50" s="328" t="s">
        <v>71</v>
      </c>
      <c r="H50" s="328" t="s">
        <v>74</v>
      </c>
      <c r="I50" s="332">
        <v>244</v>
      </c>
      <c r="J50" s="330">
        <f>424+22.2-10.5</f>
        <v>435.7</v>
      </c>
      <c r="K50" s="330">
        <v>636</v>
      </c>
      <c r="L50" s="330">
        <v>678.4</v>
      </c>
    </row>
    <row r="51" spans="1:12" s="335" customFormat="1" ht="35.25" customHeight="1" hidden="1">
      <c r="A51" s="325"/>
      <c r="B51" s="332"/>
      <c r="C51" s="333"/>
      <c r="D51" s="333"/>
      <c r="E51" s="327"/>
      <c r="F51" s="327"/>
      <c r="G51" s="328"/>
      <c r="H51" s="328"/>
      <c r="I51" s="332">
        <v>247</v>
      </c>
      <c r="J51" s="330">
        <f>145+15+10</f>
        <v>170</v>
      </c>
      <c r="K51" s="330">
        <v>217.5</v>
      </c>
      <c r="L51" s="330">
        <v>232</v>
      </c>
    </row>
    <row r="52" spans="1:12" s="82" customFormat="1" ht="20.25" customHeight="1">
      <c r="A52" s="124" t="s">
        <v>99</v>
      </c>
      <c r="B52" s="113">
        <v>802</v>
      </c>
      <c r="C52" s="122">
        <v>1</v>
      </c>
      <c r="D52" s="122">
        <v>4</v>
      </c>
      <c r="E52" s="122">
        <v>91</v>
      </c>
      <c r="F52" s="122" t="s">
        <v>30</v>
      </c>
      <c r="G52" s="123" t="s">
        <v>71</v>
      </c>
      <c r="H52" s="123" t="s">
        <v>74</v>
      </c>
      <c r="I52" s="129">
        <v>850</v>
      </c>
      <c r="J52" s="126">
        <f>J53+J54+J55-23.5</f>
        <v>62.5</v>
      </c>
      <c r="K52" s="126">
        <f>K53+K54+K55</f>
        <v>86</v>
      </c>
      <c r="L52" s="126">
        <f>L53+L54+L55</f>
        <v>86</v>
      </c>
    </row>
    <row r="53" spans="1:12" s="335" customFormat="1" ht="16.5" customHeight="1" hidden="1">
      <c r="A53" s="325" t="s">
        <v>58</v>
      </c>
      <c r="B53" s="332">
        <v>802</v>
      </c>
      <c r="C53" s="333" t="s">
        <v>138</v>
      </c>
      <c r="D53" s="333" t="s">
        <v>141</v>
      </c>
      <c r="E53" s="327" t="s">
        <v>20</v>
      </c>
      <c r="F53" s="327" t="s">
        <v>30</v>
      </c>
      <c r="G53" s="328" t="s">
        <v>71</v>
      </c>
      <c r="H53" s="328" t="s">
        <v>74</v>
      </c>
      <c r="I53" s="332">
        <v>851</v>
      </c>
      <c r="J53" s="330">
        <v>52</v>
      </c>
      <c r="K53" s="330">
        <v>52</v>
      </c>
      <c r="L53" s="330">
        <v>52</v>
      </c>
    </row>
    <row r="54" spans="1:12" s="335" customFormat="1" ht="18.75" customHeight="1" hidden="1">
      <c r="A54" s="325" t="s">
        <v>56</v>
      </c>
      <c r="B54" s="332">
        <v>802</v>
      </c>
      <c r="C54" s="333" t="s">
        <v>138</v>
      </c>
      <c r="D54" s="333" t="s">
        <v>141</v>
      </c>
      <c r="E54" s="328" t="s">
        <v>20</v>
      </c>
      <c r="F54" s="328" t="s">
        <v>30</v>
      </c>
      <c r="G54" s="328" t="s">
        <v>71</v>
      </c>
      <c r="H54" s="328" t="s">
        <v>74</v>
      </c>
      <c r="I54" s="332">
        <v>852</v>
      </c>
      <c r="J54" s="330">
        <v>25</v>
      </c>
      <c r="K54" s="330">
        <v>25</v>
      </c>
      <c r="L54" s="330">
        <v>25</v>
      </c>
    </row>
    <row r="55" spans="1:12" s="335" customFormat="1" ht="15" customHeight="1" hidden="1">
      <c r="A55" s="325" t="s">
        <v>59</v>
      </c>
      <c r="B55" s="332">
        <v>802</v>
      </c>
      <c r="C55" s="333" t="s">
        <v>138</v>
      </c>
      <c r="D55" s="333" t="s">
        <v>141</v>
      </c>
      <c r="E55" s="328" t="s">
        <v>20</v>
      </c>
      <c r="F55" s="328" t="s">
        <v>30</v>
      </c>
      <c r="G55" s="328" t="s">
        <v>71</v>
      </c>
      <c r="H55" s="328" t="s">
        <v>74</v>
      </c>
      <c r="I55" s="332">
        <v>853</v>
      </c>
      <c r="J55" s="330">
        <v>9</v>
      </c>
      <c r="K55" s="330">
        <v>9</v>
      </c>
      <c r="L55" s="330">
        <v>9</v>
      </c>
    </row>
    <row r="56" spans="1:12" s="319" customFormat="1" ht="47.25">
      <c r="A56" s="220" t="s">
        <v>234</v>
      </c>
      <c r="B56" s="221">
        <v>802</v>
      </c>
      <c r="C56" s="222" t="s">
        <v>138</v>
      </c>
      <c r="D56" s="222" t="s">
        <v>141</v>
      </c>
      <c r="E56" s="223">
        <v>91</v>
      </c>
      <c r="F56" s="318">
        <v>0</v>
      </c>
      <c r="G56" s="224" t="s">
        <v>71</v>
      </c>
      <c r="H56" s="224" t="s">
        <v>235</v>
      </c>
      <c r="I56" s="221"/>
      <c r="J56" s="214">
        <f>J57</f>
        <v>670</v>
      </c>
      <c r="K56" s="214">
        <f>K57</f>
        <v>606.6</v>
      </c>
      <c r="L56" s="214">
        <f>L57</f>
        <v>606.6</v>
      </c>
    </row>
    <row r="57" spans="1:12" s="319" customFormat="1" ht="29.25" customHeight="1">
      <c r="A57" s="220" t="s">
        <v>236</v>
      </c>
      <c r="B57" s="221">
        <v>802</v>
      </c>
      <c r="C57" s="222" t="s">
        <v>138</v>
      </c>
      <c r="D57" s="222" t="s">
        <v>141</v>
      </c>
      <c r="E57" s="223">
        <v>91</v>
      </c>
      <c r="F57" s="318">
        <v>0</v>
      </c>
      <c r="G57" s="224" t="s">
        <v>71</v>
      </c>
      <c r="H57" s="224" t="s">
        <v>235</v>
      </c>
      <c r="I57" s="221">
        <v>120</v>
      </c>
      <c r="J57" s="214">
        <f>J58+J59+63.4</f>
        <v>670</v>
      </c>
      <c r="K57" s="214">
        <f>K58+K59</f>
        <v>606.6</v>
      </c>
      <c r="L57" s="214">
        <f>L58+L59</f>
        <v>606.6</v>
      </c>
    </row>
    <row r="58" spans="1:12" s="319" customFormat="1" ht="33.75" customHeight="1" hidden="1">
      <c r="A58" s="321" t="s">
        <v>205</v>
      </c>
      <c r="B58" s="322">
        <v>802</v>
      </c>
      <c r="C58" s="323" t="s">
        <v>138</v>
      </c>
      <c r="D58" s="323" t="s">
        <v>141</v>
      </c>
      <c r="E58" s="306">
        <v>91</v>
      </c>
      <c r="F58" s="307">
        <v>0</v>
      </c>
      <c r="G58" s="308" t="s">
        <v>71</v>
      </c>
      <c r="H58" s="308" t="s">
        <v>235</v>
      </c>
      <c r="I58" s="322">
        <v>121</v>
      </c>
      <c r="J58" s="309">
        <v>462</v>
      </c>
      <c r="K58" s="309">
        <v>462</v>
      </c>
      <c r="L58" s="309">
        <v>462</v>
      </c>
    </row>
    <row r="59" spans="1:12" s="319" customFormat="1" ht="55.5" customHeight="1" hidden="1">
      <c r="A59" s="321" t="s">
        <v>237</v>
      </c>
      <c r="B59" s="322">
        <v>802</v>
      </c>
      <c r="C59" s="323" t="s">
        <v>138</v>
      </c>
      <c r="D59" s="323" t="s">
        <v>141</v>
      </c>
      <c r="E59" s="306">
        <v>91</v>
      </c>
      <c r="F59" s="307">
        <v>0</v>
      </c>
      <c r="G59" s="308" t="s">
        <v>71</v>
      </c>
      <c r="H59" s="308" t="s">
        <v>235</v>
      </c>
      <c r="I59" s="322">
        <v>129</v>
      </c>
      <c r="J59" s="309">
        <v>144.6</v>
      </c>
      <c r="K59" s="309">
        <v>144.6</v>
      </c>
      <c r="L59" s="309">
        <v>144.6</v>
      </c>
    </row>
    <row r="60" spans="1:12" s="83" customFormat="1" ht="80.25" customHeight="1">
      <c r="A60" s="124" t="s">
        <v>144</v>
      </c>
      <c r="B60" s="118">
        <v>802</v>
      </c>
      <c r="C60" s="125" t="s">
        <v>138</v>
      </c>
      <c r="D60" s="125" t="s">
        <v>141</v>
      </c>
      <c r="E60" s="122">
        <v>91</v>
      </c>
      <c r="F60" s="123">
        <v>0</v>
      </c>
      <c r="G60" s="123" t="s">
        <v>71</v>
      </c>
      <c r="H60" s="123" t="s">
        <v>100</v>
      </c>
      <c r="I60" s="118"/>
      <c r="J60" s="126">
        <f>J62+J66+J64</f>
        <v>325.5</v>
      </c>
      <c r="K60" s="126">
        <f>K62+K66+K64</f>
        <v>0</v>
      </c>
      <c r="L60" s="126">
        <f>L62+L66+L64</f>
        <v>0</v>
      </c>
    </row>
    <row r="61" spans="1:12" s="83" customFormat="1" ht="37.5" customHeight="1">
      <c r="A61" s="124" t="s">
        <v>101</v>
      </c>
      <c r="B61" s="113">
        <v>802</v>
      </c>
      <c r="C61" s="122">
        <v>1</v>
      </c>
      <c r="D61" s="122">
        <v>4</v>
      </c>
      <c r="E61" s="122">
        <v>91</v>
      </c>
      <c r="F61" s="123" t="s">
        <v>30</v>
      </c>
      <c r="G61" s="123" t="s">
        <v>71</v>
      </c>
      <c r="H61" s="123" t="s">
        <v>102</v>
      </c>
      <c r="I61" s="129"/>
      <c r="J61" s="126">
        <f>J62</f>
        <v>108.30000000000001</v>
      </c>
      <c r="K61" s="126">
        <f>K62</f>
        <v>0</v>
      </c>
      <c r="L61" s="126">
        <f>L62</f>
        <v>0</v>
      </c>
    </row>
    <row r="62" spans="1:12" s="186" customFormat="1" ht="15.75">
      <c r="A62" s="124" t="s">
        <v>22</v>
      </c>
      <c r="B62" s="113">
        <v>802</v>
      </c>
      <c r="C62" s="122">
        <v>1</v>
      </c>
      <c r="D62" s="122">
        <v>4</v>
      </c>
      <c r="E62" s="122">
        <v>91</v>
      </c>
      <c r="F62" s="123" t="s">
        <v>30</v>
      </c>
      <c r="G62" s="123" t="s">
        <v>71</v>
      </c>
      <c r="H62" s="123" t="s">
        <v>102</v>
      </c>
      <c r="I62" s="129">
        <v>540</v>
      </c>
      <c r="J62" s="126">
        <f>103.4+4.9</f>
        <v>108.30000000000001</v>
      </c>
      <c r="K62" s="126">
        <v>0</v>
      </c>
      <c r="L62" s="126">
        <v>0</v>
      </c>
    </row>
    <row r="63" spans="1:12" s="83" customFormat="1" ht="99.75" customHeight="1">
      <c r="A63" s="142" t="s">
        <v>185</v>
      </c>
      <c r="B63" s="113">
        <v>802</v>
      </c>
      <c r="C63" s="122">
        <v>1</v>
      </c>
      <c r="D63" s="122">
        <v>4</v>
      </c>
      <c r="E63" s="123" t="s">
        <v>20</v>
      </c>
      <c r="F63" s="123" t="s">
        <v>30</v>
      </c>
      <c r="G63" s="123" t="s">
        <v>71</v>
      </c>
      <c r="H63" s="123" t="s">
        <v>105</v>
      </c>
      <c r="I63" s="129"/>
      <c r="J63" s="126">
        <f>J64</f>
        <v>65.5</v>
      </c>
      <c r="K63" s="126">
        <f>K64</f>
        <v>0</v>
      </c>
      <c r="L63" s="126">
        <f>L64</f>
        <v>0</v>
      </c>
    </row>
    <row r="64" spans="1:12" s="186" customFormat="1" ht="15.75">
      <c r="A64" s="124" t="s">
        <v>22</v>
      </c>
      <c r="B64" s="113">
        <v>802</v>
      </c>
      <c r="C64" s="122">
        <v>1</v>
      </c>
      <c r="D64" s="122">
        <v>4</v>
      </c>
      <c r="E64" s="123" t="s">
        <v>20</v>
      </c>
      <c r="F64" s="123" t="s">
        <v>30</v>
      </c>
      <c r="G64" s="123" t="s">
        <v>71</v>
      </c>
      <c r="H64" s="123" t="s">
        <v>105</v>
      </c>
      <c r="I64" s="129">
        <v>540</v>
      </c>
      <c r="J64" s="126">
        <v>65.5</v>
      </c>
      <c r="K64" s="126">
        <v>0</v>
      </c>
      <c r="L64" s="126">
        <v>0</v>
      </c>
    </row>
    <row r="65" spans="1:12" s="83" customFormat="1" ht="63" customHeight="1">
      <c r="A65" s="124" t="s">
        <v>103</v>
      </c>
      <c r="B65" s="113">
        <v>802</v>
      </c>
      <c r="C65" s="122">
        <v>1</v>
      </c>
      <c r="D65" s="122">
        <v>4</v>
      </c>
      <c r="E65" s="123" t="s">
        <v>20</v>
      </c>
      <c r="F65" s="123" t="s">
        <v>30</v>
      </c>
      <c r="G65" s="123" t="s">
        <v>71</v>
      </c>
      <c r="H65" s="123" t="s">
        <v>104</v>
      </c>
      <c r="I65" s="129"/>
      <c r="J65" s="126">
        <f>J66</f>
        <v>151.7</v>
      </c>
      <c r="K65" s="126">
        <f>K66</f>
        <v>0</v>
      </c>
      <c r="L65" s="126">
        <f>L66</f>
        <v>0</v>
      </c>
    </row>
    <row r="66" spans="1:12" s="186" customFormat="1" ht="15.75">
      <c r="A66" s="124" t="s">
        <v>22</v>
      </c>
      <c r="B66" s="113">
        <v>802</v>
      </c>
      <c r="C66" s="122">
        <v>1</v>
      </c>
      <c r="D66" s="122">
        <v>4</v>
      </c>
      <c r="E66" s="123" t="s">
        <v>20</v>
      </c>
      <c r="F66" s="123" t="s">
        <v>30</v>
      </c>
      <c r="G66" s="123" t="s">
        <v>71</v>
      </c>
      <c r="H66" s="123" t="s">
        <v>104</v>
      </c>
      <c r="I66" s="129">
        <v>540</v>
      </c>
      <c r="J66" s="126">
        <v>151.7</v>
      </c>
      <c r="K66" s="126">
        <v>0</v>
      </c>
      <c r="L66" s="126">
        <v>0</v>
      </c>
    </row>
    <row r="67" spans="1:12" s="89" customFormat="1" ht="33" customHeight="1">
      <c r="A67" s="124" t="s">
        <v>145</v>
      </c>
      <c r="B67" s="118">
        <v>802</v>
      </c>
      <c r="C67" s="125" t="s">
        <v>138</v>
      </c>
      <c r="D67" s="125" t="s">
        <v>146</v>
      </c>
      <c r="E67" s="123"/>
      <c r="F67" s="123"/>
      <c r="G67" s="123"/>
      <c r="H67" s="123"/>
      <c r="I67" s="118"/>
      <c r="J67" s="126">
        <f>J68</f>
        <v>41.4</v>
      </c>
      <c r="K67" s="126">
        <f aca="true" t="shared" si="1" ref="K67:L69">K68</f>
        <v>0</v>
      </c>
      <c r="L67" s="126">
        <f t="shared" si="1"/>
        <v>0</v>
      </c>
    </row>
    <row r="68" spans="1:12" s="83" customFormat="1" ht="81" customHeight="1">
      <c r="A68" s="124" t="s">
        <v>144</v>
      </c>
      <c r="B68" s="118">
        <v>802</v>
      </c>
      <c r="C68" s="125" t="s">
        <v>138</v>
      </c>
      <c r="D68" s="125" t="s">
        <v>146</v>
      </c>
      <c r="E68" s="123" t="s">
        <v>20</v>
      </c>
      <c r="F68" s="123" t="s">
        <v>30</v>
      </c>
      <c r="G68" s="123" t="s">
        <v>71</v>
      </c>
      <c r="H68" s="123" t="s">
        <v>107</v>
      </c>
      <c r="I68" s="118"/>
      <c r="J68" s="126">
        <f>J69</f>
        <v>41.4</v>
      </c>
      <c r="K68" s="126">
        <f t="shared" si="1"/>
        <v>0</v>
      </c>
      <c r="L68" s="126">
        <f t="shared" si="1"/>
        <v>0</v>
      </c>
    </row>
    <row r="69" spans="1:12" s="83" customFormat="1" ht="30.75" customHeight="1">
      <c r="A69" s="124" t="s">
        <v>106</v>
      </c>
      <c r="B69" s="113">
        <v>802</v>
      </c>
      <c r="C69" s="122">
        <v>1</v>
      </c>
      <c r="D69" s="122">
        <v>6</v>
      </c>
      <c r="E69" s="123" t="s">
        <v>20</v>
      </c>
      <c r="F69" s="123" t="s">
        <v>30</v>
      </c>
      <c r="G69" s="123" t="s">
        <v>71</v>
      </c>
      <c r="H69" s="123" t="s">
        <v>107</v>
      </c>
      <c r="I69" s="129"/>
      <c r="J69" s="126">
        <f>J70</f>
        <v>41.4</v>
      </c>
      <c r="K69" s="126">
        <f t="shared" si="1"/>
        <v>0</v>
      </c>
      <c r="L69" s="126">
        <f t="shared" si="1"/>
        <v>0</v>
      </c>
    </row>
    <row r="70" spans="1:12" s="187" customFormat="1" ht="18.75" customHeight="1">
      <c r="A70" s="124" t="s">
        <v>22</v>
      </c>
      <c r="B70" s="113">
        <v>802</v>
      </c>
      <c r="C70" s="122">
        <v>1</v>
      </c>
      <c r="D70" s="122">
        <v>6</v>
      </c>
      <c r="E70" s="123" t="s">
        <v>20</v>
      </c>
      <c r="F70" s="123" t="s">
        <v>30</v>
      </c>
      <c r="G70" s="123" t="s">
        <v>71</v>
      </c>
      <c r="H70" s="123" t="s">
        <v>107</v>
      </c>
      <c r="I70" s="129">
        <v>540</v>
      </c>
      <c r="J70" s="126">
        <v>41.4</v>
      </c>
      <c r="K70" s="126">
        <v>0</v>
      </c>
      <c r="L70" s="126">
        <v>0</v>
      </c>
    </row>
    <row r="71" spans="1:12" s="81" customFormat="1" ht="15.75">
      <c r="A71" s="124" t="s">
        <v>4</v>
      </c>
      <c r="B71" s="118">
        <v>802</v>
      </c>
      <c r="C71" s="125" t="s">
        <v>138</v>
      </c>
      <c r="D71" s="125" t="s">
        <v>147</v>
      </c>
      <c r="E71" s="123"/>
      <c r="F71" s="123"/>
      <c r="G71" s="123"/>
      <c r="H71" s="123"/>
      <c r="I71" s="118"/>
      <c r="J71" s="126">
        <f aca="true" t="shared" si="2" ref="J71:L72">J72</f>
        <v>3</v>
      </c>
      <c r="K71" s="126">
        <f t="shared" si="2"/>
        <v>4.5</v>
      </c>
      <c r="L71" s="126">
        <f t="shared" si="2"/>
        <v>4.8</v>
      </c>
    </row>
    <row r="72" spans="1:12" s="81" customFormat="1" ht="15.75">
      <c r="A72" s="124" t="s">
        <v>24</v>
      </c>
      <c r="B72" s="143">
        <v>802</v>
      </c>
      <c r="C72" s="144">
        <v>1</v>
      </c>
      <c r="D72" s="144">
        <v>11</v>
      </c>
      <c r="E72" s="123" t="s">
        <v>108</v>
      </c>
      <c r="F72" s="123" t="s">
        <v>109</v>
      </c>
      <c r="G72" s="123" t="s">
        <v>71</v>
      </c>
      <c r="H72" s="123" t="s">
        <v>73</v>
      </c>
      <c r="I72" s="129"/>
      <c r="J72" s="126">
        <f t="shared" si="2"/>
        <v>3</v>
      </c>
      <c r="K72" s="126">
        <f t="shared" si="2"/>
        <v>4.5</v>
      </c>
      <c r="L72" s="126">
        <f t="shared" si="2"/>
        <v>4.8</v>
      </c>
    </row>
    <row r="73" spans="1:12" s="187" customFormat="1" ht="15.75">
      <c r="A73" s="124" t="s">
        <v>21</v>
      </c>
      <c r="B73" s="143">
        <v>802</v>
      </c>
      <c r="C73" s="144">
        <v>1</v>
      </c>
      <c r="D73" s="144">
        <v>11</v>
      </c>
      <c r="E73" s="123" t="s">
        <v>108</v>
      </c>
      <c r="F73" s="123" t="s">
        <v>109</v>
      </c>
      <c r="G73" s="123" t="s">
        <v>71</v>
      </c>
      <c r="H73" s="123" t="s">
        <v>73</v>
      </c>
      <c r="I73" s="129">
        <v>870</v>
      </c>
      <c r="J73" s="126">
        <v>3</v>
      </c>
      <c r="K73" s="126">
        <v>4.5</v>
      </c>
      <c r="L73" s="126">
        <v>4.8</v>
      </c>
    </row>
    <row r="74" spans="1:12" s="81" customFormat="1" ht="17.25" customHeight="1">
      <c r="A74" s="124" t="s">
        <v>5</v>
      </c>
      <c r="B74" s="118">
        <v>802</v>
      </c>
      <c r="C74" s="125" t="s">
        <v>138</v>
      </c>
      <c r="D74" s="235" t="s">
        <v>148</v>
      </c>
      <c r="E74" s="123"/>
      <c r="F74" s="123"/>
      <c r="G74" s="123"/>
      <c r="H74" s="123"/>
      <c r="I74" s="118"/>
      <c r="J74" s="126">
        <f>J75+J81+J84+J88+J91+J93+J95</f>
        <v>612.9999999999999</v>
      </c>
      <c r="K74" s="126">
        <f>K75+K81+K84+K88+K91+K93+K95</f>
        <v>225</v>
      </c>
      <c r="L74" s="126">
        <f>L75+L81+L84+L88+L91+L93+L95</f>
        <v>234.2</v>
      </c>
    </row>
    <row r="75" spans="1:12" s="89" customFormat="1" ht="31.5" customHeight="1">
      <c r="A75" s="124" t="s">
        <v>76</v>
      </c>
      <c r="B75" s="113">
        <v>802</v>
      </c>
      <c r="C75" s="122">
        <v>1</v>
      </c>
      <c r="D75" s="122">
        <v>13</v>
      </c>
      <c r="E75" s="123" t="s">
        <v>20</v>
      </c>
      <c r="F75" s="123" t="s">
        <v>30</v>
      </c>
      <c r="G75" s="123" t="s">
        <v>71</v>
      </c>
      <c r="H75" s="123" t="s">
        <v>74</v>
      </c>
      <c r="I75" s="129"/>
      <c r="J75" s="126">
        <f>J76+J78+J79</f>
        <v>90.5</v>
      </c>
      <c r="K75" s="126">
        <f>K76+K78+K79</f>
        <v>120.5</v>
      </c>
      <c r="L75" s="126">
        <f>L76+L78+L79</f>
        <v>128.2</v>
      </c>
    </row>
    <row r="76" spans="1:12" s="83" customFormat="1" ht="37.5" customHeight="1">
      <c r="A76" s="124" t="s">
        <v>98</v>
      </c>
      <c r="B76" s="113">
        <v>802</v>
      </c>
      <c r="C76" s="122">
        <v>1</v>
      </c>
      <c r="D76" s="122">
        <v>13</v>
      </c>
      <c r="E76" s="123" t="s">
        <v>20</v>
      </c>
      <c r="F76" s="123" t="s">
        <v>30</v>
      </c>
      <c r="G76" s="123" t="s">
        <v>71</v>
      </c>
      <c r="H76" s="123" t="s">
        <v>74</v>
      </c>
      <c r="I76" s="129">
        <v>240</v>
      </c>
      <c r="J76" s="126">
        <f>J77-22.5+8</f>
        <v>62.5</v>
      </c>
      <c r="K76" s="126">
        <f>K77</f>
        <v>115.5</v>
      </c>
      <c r="L76" s="126">
        <f>L77</f>
        <v>123.2</v>
      </c>
    </row>
    <row r="77" spans="1:12" s="336" customFormat="1" ht="37.5" customHeight="1" hidden="1">
      <c r="A77" s="325" t="s">
        <v>55</v>
      </c>
      <c r="B77" s="326">
        <v>802</v>
      </c>
      <c r="C77" s="327">
        <v>1</v>
      </c>
      <c r="D77" s="327">
        <v>13</v>
      </c>
      <c r="E77" s="328" t="s">
        <v>20</v>
      </c>
      <c r="F77" s="328" t="s">
        <v>30</v>
      </c>
      <c r="G77" s="328" t="s">
        <v>71</v>
      </c>
      <c r="H77" s="328" t="s">
        <v>74</v>
      </c>
      <c r="I77" s="329">
        <v>244</v>
      </c>
      <c r="J77" s="330">
        <v>77</v>
      </c>
      <c r="K77" s="330">
        <v>115.5</v>
      </c>
      <c r="L77" s="330">
        <v>123.2</v>
      </c>
    </row>
    <row r="78" spans="1:12" s="186" customFormat="1" ht="16.5" customHeight="1">
      <c r="A78" s="124" t="s">
        <v>312</v>
      </c>
      <c r="B78" s="113">
        <v>802</v>
      </c>
      <c r="C78" s="122">
        <v>1</v>
      </c>
      <c r="D78" s="122">
        <v>13</v>
      </c>
      <c r="E78" s="123" t="s">
        <v>20</v>
      </c>
      <c r="F78" s="123" t="s">
        <v>30</v>
      </c>
      <c r="G78" s="123" t="s">
        <v>71</v>
      </c>
      <c r="H78" s="123" t="s">
        <v>74</v>
      </c>
      <c r="I78" s="129">
        <v>830</v>
      </c>
      <c r="J78" s="126">
        <v>2.5</v>
      </c>
      <c r="K78" s="126">
        <v>0</v>
      </c>
      <c r="L78" s="126">
        <v>0</v>
      </c>
    </row>
    <row r="79" spans="1:12" s="424" customFormat="1" ht="15.75" customHeight="1">
      <c r="A79" s="124" t="s">
        <v>99</v>
      </c>
      <c r="B79" s="113">
        <v>802</v>
      </c>
      <c r="C79" s="122">
        <v>1</v>
      </c>
      <c r="D79" s="122">
        <v>13</v>
      </c>
      <c r="E79" s="122">
        <v>91</v>
      </c>
      <c r="F79" s="122" t="s">
        <v>30</v>
      </c>
      <c r="G79" s="123" t="s">
        <v>71</v>
      </c>
      <c r="H79" s="123" t="s">
        <v>74</v>
      </c>
      <c r="I79" s="129">
        <v>850</v>
      </c>
      <c r="J79" s="355">
        <f>J80+20</f>
        <v>25.5</v>
      </c>
      <c r="K79" s="355">
        <f>K80</f>
        <v>5</v>
      </c>
      <c r="L79" s="355">
        <f>L80</f>
        <v>5</v>
      </c>
    </row>
    <row r="80" spans="1:12" s="336" customFormat="1" ht="37.5" customHeight="1" hidden="1">
      <c r="A80" s="422"/>
      <c r="B80" s="326"/>
      <c r="C80" s="327"/>
      <c r="D80" s="327"/>
      <c r="E80" s="328"/>
      <c r="F80" s="328"/>
      <c r="G80" s="328"/>
      <c r="H80" s="328"/>
      <c r="I80" s="329">
        <v>853</v>
      </c>
      <c r="J80" s="330">
        <f>5+0.5</f>
        <v>5.5</v>
      </c>
      <c r="K80" s="330">
        <v>5</v>
      </c>
      <c r="L80" s="330">
        <v>5</v>
      </c>
    </row>
    <row r="81" spans="1:12" s="336" customFormat="1" ht="37.5" customHeight="1" hidden="1">
      <c r="A81" s="437" t="s">
        <v>276</v>
      </c>
      <c r="B81" s="354">
        <v>802</v>
      </c>
      <c r="C81" s="327">
        <v>1</v>
      </c>
      <c r="D81" s="327">
        <v>13</v>
      </c>
      <c r="E81" s="328" t="s">
        <v>20</v>
      </c>
      <c r="F81" s="328" t="s">
        <v>30</v>
      </c>
      <c r="G81" s="328" t="s">
        <v>71</v>
      </c>
      <c r="H81" s="328" t="s">
        <v>277</v>
      </c>
      <c r="I81" s="329"/>
      <c r="J81" s="330">
        <f aca="true" t="shared" si="3" ref="J81:L82">J82</f>
        <v>0</v>
      </c>
      <c r="K81" s="330">
        <f t="shared" si="3"/>
        <v>0</v>
      </c>
      <c r="L81" s="330">
        <f t="shared" si="3"/>
        <v>0</v>
      </c>
    </row>
    <row r="82" spans="1:12" s="336" customFormat="1" ht="37.5" customHeight="1" hidden="1">
      <c r="A82" s="437" t="s">
        <v>191</v>
      </c>
      <c r="B82" s="354">
        <v>802</v>
      </c>
      <c r="C82" s="327">
        <v>1</v>
      </c>
      <c r="D82" s="327">
        <v>13</v>
      </c>
      <c r="E82" s="328" t="s">
        <v>20</v>
      </c>
      <c r="F82" s="328" t="s">
        <v>30</v>
      </c>
      <c r="G82" s="328" t="s">
        <v>71</v>
      </c>
      <c r="H82" s="328" t="s">
        <v>277</v>
      </c>
      <c r="I82" s="329">
        <v>240</v>
      </c>
      <c r="J82" s="330">
        <f t="shared" si="3"/>
        <v>0</v>
      </c>
      <c r="K82" s="330">
        <f t="shared" si="3"/>
        <v>0</v>
      </c>
      <c r="L82" s="330">
        <f t="shared" si="3"/>
        <v>0</v>
      </c>
    </row>
    <row r="83" spans="1:12" s="336" customFormat="1" ht="37.5" customHeight="1" hidden="1">
      <c r="A83" s="337" t="s">
        <v>55</v>
      </c>
      <c r="B83" s="354">
        <v>802</v>
      </c>
      <c r="C83" s="327">
        <v>1</v>
      </c>
      <c r="D83" s="327">
        <v>13</v>
      </c>
      <c r="E83" s="328" t="s">
        <v>20</v>
      </c>
      <c r="F83" s="328" t="s">
        <v>30</v>
      </c>
      <c r="G83" s="328" t="s">
        <v>71</v>
      </c>
      <c r="H83" s="328" t="s">
        <v>277</v>
      </c>
      <c r="I83" s="329">
        <v>244</v>
      </c>
      <c r="J83" s="330"/>
      <c r="K83" s="330"/>
      <c r="L83" s="330"/>
    </row>
    <row r="84" spans="1:12" s="226" customFormat="1" ht="24.75" customHeight="1">
      <c r="A84" s="227" t="s">
        <v>189</v>
      </c>
      <c r="B84" s="213">
        <v>802</v>
      </c>
      <c r="C84" s="223">
        <v>1</v>
      </c>
      <c r="D84" s="223">
        <v>13</v>
      </c>
      <c r="E84" s="224" t="s">
        <v>20</v>
      </c>
      <c r="F84" s="224" t="s">
        <v>30</v>
      </c>
      <c r="G84" s="224" t="s">
        <v>71</v>
      </c>
      <c r="H84" s="224" t="s">
        <v>190</v>
      </c>
      <c r="I84" s="225"/>
      <c r="J84" s="214">
        <f>J85</f>
        <v>142</v>
      </c>
      <c r="K84" s="214">
        <f>K85</f>
        <v>102.5</v>
      </c>
      <c r="L84" s="214">
        <f>L85</f>
        <v>104</v>
      </c>
    </row>
    <row r="85" spans="1:12" s="226" customFormat="1" ht="31.5" customHeight="1">
      <c r="A85" s="227" t="s">
        <v>191</v>
      </c>
      <c r="B85" s="213">
        <v>802</v>
      </c>
      <c r="C85" s="223">
        <v>1</v>
      </c>
      <c r="D85" s="223">
        <v>13</v>
      </c>
      <c r="E85" s="224" t="s">
        <v>20</v>
      </c>
      <c r="F85" s="224" t="s">
        <v>30</v>
      </c>
      <c r="G85" s="224" t="s">
        <v>71</v>
      </c>
      <c r="H85" s="224" t="s">
        <v>190</v>
      </c>
      <c r="I85" s="225">
        <v>240</v>
      </c>
      <c r="J85" s="214">
        <f>J86+J87+12</f>
        <v>142</v>
      </c>
      <c r="K85" s="214">
        <f>K86+K87</f>
        <v>102.5</v>
      </c>
      <c r="L85" s="214">
        <f>L86+L87</f>
        <v>104</v>
      </c>
    </row>
    <row r="86" spans="1:12" s="336" customFormat="1" ht="37.5" customHeight="1" hidden="1">
      <c r="A86" s="337" t="s">
        <v>55</v>
      </c>
      <c r="B86" s="326">
        <v>802</v>
      </c>
      <c r="C86" s="327">
        <v>1</v>
      </c>
      <c r="D86" s="327">
        <v>13</v>
      </c>
      <c r="E86" s="328" t="s">
        <v>20</v>
      </c>
      <c r="F86" s="328" t="s">
        <v>30</v>
      </c>
      <c r="G86" s="328" t="s">
        <v>71</v>
      </c>
      <c r="H86" s="328" t="s">
        <v>190</v>
      </c>
      <c r="I86" s="329">
        <v>244</v>
      </c>
      <c r="J86" s="330">
        <f>15+45</f>
        <v>60</v>
      </c>
      <c r="K86" s="330">
        <f>22.5+8</f>
        <v>30.5</v>
      </c>
      <c r="L86" s="330">
        <f>24+8</f>
        <v>32</v>
      </c>
    </row>
    <row r="87" spans="1:12" s="336" customFormat="1" ht="37.5" customHeight="1" hidden="1">
      <c r="A87" s="337"/>
      <c r="B87" s="326"/>
      <c r="C87" s="327"/>
      <c r="D87" s="327"/>
      <c r="E87" s="328"/>
      <c r="F87" s="328"/>
      <c r="G87" s="328"/>
      <c r="H87" s="328"/>
      <c r="I87" s="329">
        <v>247</v>
      </c>
      <c r="J87" s="330">
        <f>70</f>
        <v>70</v>
      </c>
      <c r="K87" s="330">
        <v>72</v>
      </c>
      <c r="L87" s="330">
        <v>72</v>
      </c>
    </row>
    <row r="88" spans="1:12" s="81" customFormat="1" ht="31.5" customHeight="1">
      <c r="A88" s="156" t="s">
        <v>202</v>
      </c>
      <c r="B88" s="118">
        <v>802</v>
      </c>
      <c r="C88" s="125" t="s">
        <v>138</v>
      </c>
      <c r="D88" s="125" t="s">
        <v>148</v>
      </c>
      <c r="E88" s="118">
        <v>91</v>
      </c>
      <c r="F88" s="123" t="s">
        <v>30</v>
      </c>
      <c r="G88" s="123" t="s">
        <v>71</v>
      </c>
      <c r="H88" s="123" t="s">
        <v>203</v>
      </c>
      <c r="I88" s="129"/>
      <c r="J88" s="126">
        <f>J90</f>
        <v>2</v>
      </c>
      <c r="K88" s="126">
        <f>K90</f>
        <v>2</v>
      </c>
      <c r="L88" s="126">
        <f>L90</f>
        <v>2</v>
      </c>
    </row>
    <row r="89" spans="1:12" s="81" customFormat="1" ht="39" customHeight="1">
      <c r="A89" s="156" t="s">
        <v>98</v>
      </c>
      <c r="B89" s="118">
        <v>802</v>
      </c>
      <c r="C89" s="125" t="s">
        <v>138</v>
      </c>
      <c r="D89" s="125" t="s">
        <v>148</v>
      </c>
      <c r="E89" s="118">
        <v>91</v>
      </c>
      <c r="F89" s="123" t="s">
        <v>30</v>
      </c>
      <c r="G89" s="123" t="s">
        <v>71</v>
      </c>
      <c r="H89" s="123" t="s">
        <v>203</v>
      </c>
      <c r="I89" s="129">
        <v>240</v>
      </c>
      <c r="J89" s="126">
        <f>J90</f>
        <v>2</v>
      </c>
      <c r="K89" s="126">
        <f>K90</f>
        <v>2</v>
      </c>
      <c r="L89" s="126">
        <f>L90</f>
        <v>2</v>
      </c>
    </row>
    <row r="90" spans="1:12" s="310" customFormat="1" ht="36.75" customHeight="1" hidden="1">
      <c r="A90" s="303" t="s">
        <v>55</v>
      </c>
      <c r="B90" s="304">
        <v>802</v>
      </c>
      <c r="C90" s="305" t="s">
        <v>138</v>
      </c>
      <c r="D90" s="305" t="s">
        <v>148</v>
      </c>
      <c r="E90" s="304">
        <v>91</v>
      </c>
      <c r="F90" s="308" t="s">
        <v>30</v>
      </c>
      <c r="G90" s="308" t="s">
        <v>71</v>
      </c>
      <c r="H90" s="308" t="s">
        <v>203</v>
      </c>
      <c r="I90" s="312">
        <v>244</v>
      </c>
      <c r="J90" s="309">
        <v>2</v>
      </c>
      <c r="K90" s="309">
        <v>2</v>
      </c>
      <c r="L90" s="309">
        <v>2</v>
      </c>
    </row>
    <row r="91" spans="1:12" s="81" customFormat="1" ht="62.25" customHeight="1">
      <c r="A91" s="124" t="s">
        <v>110</v>
      </c>
      <c r="B91" s="113">
        <v>802</v>
      </c>
      <c r="C91" s="122">
        <v>1</v>
      </c>
      <c r="D91" s="122">
        <v>13</v>
      </c>
      <c r="E91" s="123" t="s">
        <v>20</v>
      </c>
      <c r="F91" s="123" t="s">
        <v>30</v>
      </c>
      <c r="G91" s="123" t="s">
        <v>71</v>
      </c>
      <c r="H91" s="123" t="s">
        <v>111</v>
      </c>
      <c r="I91" s="129"/>
      <c r="J91" s="126">
        <f>J92</f>
        <v>61.2</v>
      </c>
      <c r="K91" s="126">
        <f>K92</f>
        <v>0</v>
      </c>
      <c r="L91" s="126">
        <f>L92</f>
        <v>0</v>
      </c>
    </row>
    <row r="92" spans="1:12" s="100" customFormat="1" ht="16.5" customHeight="1">
      <c r="A92" s="124" t="s">
        <v>22</v>
      </c>
      <c r="B92" s="113">
        <v>802</v>
      </c>
      <c r="C92" s="122">
        <v>1</v>
      </c>
      <c r="D92" s="122">
        <v>13</v>
      </c>
      <c r="E92" s="123" t="s">
        <v>20</v>
      </c>
      <c r="F92" s="123" t="s">
        <v>30</v>
      </c>
      <c r="G92" s="123" t="s">
        <v>71</v>
      </c>
      <c r="H92" s="123" t="s">
        <v>111</v>
      </c>
      <c r="I92" s="129">
        <v>540</v>
      </c>
      <c r="J92" s="126">
        <v>61.2</v>
      </c>
      <c r="K92" s="126">
        <v>0</v>
      </c>
      <c r="L92" s="126">
        <v>0</v>
      </c>
    </row>
    <row r="93" spans="1:12" s="81" customFormat="1" ht="54.75" customHeight="1">
      <c r="A93" s="142" t="s">
        <v>186</v>
      </c>
      <c r="B93" s="145">
        <v>802</v>
      </c>
      <c r="C93" s="122">
        <v>1</v>
      </c>
      <c r="D93" s="122">
        <v>13</v>
      </c>
      <c r="E93" s="123" t="s">
        <v>20</v>
      </c>
      <c r="F93" s="123" t="s">
        <v>30</v>
      </c>
      <c r="G93" s="123" t="s">
        <v>71</v>
      </c>
      <c r="H93" s="123" t="s">
        <v>187</v>
      </c>
      <c r="I93" s="129"/>
      <c r="J93" s="126">
        <f>J94</f>
        <v>316.9</v>
      </c>
      <c r="K93" s="126">
        <f>K94</f>
        <v>0</v>
      </c>
      <c r="L93" s="126">
        <f>L94</f>
        <v>0</v>
      </c>
    </row>
    <row r="94" spans="1:13" s="100" customFormat="1" ht="21" customHeight="1">
      <c r="A94" s="142" t="s">
        <v>22</v>
      </c>
      <c r="B94" s="145">
        <v>802</v>
      </c>
      <c r="C94" s="122">
        <v>1</v>
      </c>
      <c r="D94" s="122">
        <v>13</v>
      </c>
      <c r="E94" s="123" t="s">
        <v>20</v>
      </c>
      <c r="F94" s="123" t="s">
        <v>30</v>
      </c>
      <c r="G94" s="123" t="s">
        <v>71</v>
      </c>
      <c r="H94" s="123" t="s">
        <v>187</v>
      </c>
      <c r="I94" s="129">
        <v>540</v>
      </c>
      <c r="J94" s="126">
        <v>316.9</v>
      </c>
      <c r="K94" s="126">
        <v>0</v>
      </c>
      <c r="L94" s="126">
        <v>0</v>
      </c>
      <c r="M94" s="188"/>
    </row>
    <row r="95" spans="1:12" s="81" customFormat="1" ht="47.25" customHeight="1">
      <c r="A95" s="142" t="s">
        <v>161</v>
      </c>
      <c r="B95" s="145">
        <v>802</v>
      </c>
      <c r="C95" s="122">
        <v>1</v>
      </c>
      <c r="D95" s="122">
        <v>13</v>
      </c>
      <c r="E95" s="123" t="s">
        <v>20</v>
      </c>
      <c r="F95" s="123" t="s">
        <v>30</v>
      </c>
      <c r="G95" s="123" t="s">
        <v>71</v>
      </c>
      <c r="H95" s="123" t="s">
        <v>164</v>
      </c>
      <c r="I95" s="129"/>
      <c r="J95" s="126">
        <f>J96</f>
        <v>0.4</v>
      </c>
      <c r="K95" s="126">
        <f>K96</f>
        <v>0</v>
      </c>
      <c r="L95" s="126">
        <f>L96</f>
        <v>0</v>
      </c>
    </row>
    <row r="96" spans="1:12" s="100" customFormat="1" ht="18.75" customHeight="1">
      <c r="A96" s="142" t="s">
        <v>22</v>
      </c>
      <c r="B96" s="145">
        <v>802</v>
      </c>
      <c r="C96" s="122">
        <v>1</v>
      </c>
      <c r="D96" s="122">
        <v>13</v>
      </c>
      <c r="E96" s="123" t="s">
        <v>20</v>
      </c>
      <c r="F96" s="123" t="s">
        <v>30</v>
      </c>
      <c r="G96" s="123" t="s">
        <v>71</v>
      </c>
      <c r="H96" s="123" t="s">
        <v>164</v>
      </c>
      <c r="I96" s="129">
        <v>540</v>
      </c>
      <c r="J96" s="126">
        <v>0.4</v>
      </c>
      <c r="K96" s="126">
        <v>0</v>
      </c>
      <c r="L96" s="126">
        <v>0</v>
      </c>
    </row>
    <row r="97" spans="1:12" s="83" customFormat="1" ht="16.5" customHeight="1">
      <c r="A97" s="116" t="s">
        <v>13</v>
      </c>
      <c r="B97" s="117">
        <v>802</v>
      </c>
      <c r="C97" s="121" t="s">
        <v>139</v>
      </c>
      <c r="D97" s="121" t="s">
        <v>71</v>
      </c>
      <c r="E97" s="123"/>
      <c r="F97" s="123"/>
      <c r="G97" s="123"/>
      <c r="H97" s="123"/>
      <c r="I97" s="118"/>
      <c r="J97" s="120">
        <f>J98</f>
        <v>113.39999999999999</v>
      </c>
      <c r="K97" s="120">
        <f>K98</f>
        <v>110.60000000000001</v>
      </c>
      <c r="L97" s="120">
        <f>L98</f>
        <v>114.5</v>
      </c>
    </row>
    <row r="98" spans="1:12" s="89" customFormat="1" ht="34.5" customHeight="1">
      <c r="A98" s="124" t="s">
        <v>112</v>
      </c>
      <c r="B98" s="113">
        <v>802</v>
      </c>
      <c r="C98" s="122">
        <v>2</v>
      </c>
      <c r="D98" s="122">
        <v>3</v>
      </c>
      <c r="E98" s="123" t="s">
        <v>20</v>
      </c>
      <c r="F98" s="123" t="s">
        <v>30</v>
      </c>
      <c r="G98" s="123" t="s">
        <v>71</v>
      </c>
      <c r="H98" s="123" t="s">
        <v>75</v>
      </c>
      <c r="I98" s="129"/>
      <c r="J98" s="126">
        <f>J99+J103</f>
        <v>113.39999999999999</v>
      </c>
      <c r="K98" s="126">
        <f>K99+K102</f>
        <v>110.60000000000001</v>
      </c>
      <c r="L98" s="126">
        <f>L99+L102</f>
        <v>114.5</v>
      </c>
    </row>
    <row r="99" spans="1:12" s="81" customFormat="1" ht="20.25" customHeight="1">
      <c r="A99" s="124" t="s">
        <v>140</v>
      </c>
      <c r="B99" s="113">
        <v>802</v>
      </c>
      <c r="C99" s="122">
        <v>2</v>
      </c>
      <c r="D99" s="122">
        <v>3</v>
      </c>
      <c r="E99" s="123" t="s">
        <v>20</v>
      </c>
      <c r="F99" s="123" t="s">
        <v>30</v>
      </c>
      <c r="G99" s="123" t="s">
        <v>71</v>
      </c>
      <c r="H99" s="123" t="s">
        <v>75</v>
      </c>
      <c r="I99" s="129">
        <v>120</v>
      </c>
      <c r="J99" s="126">
        <f>J100+J101+6.3</f>
        <v>113.39999999999999</v>
      </c>
      <c r="K99" s="126">
        <f>K100+K101</f>
        <v>110.60000000000001</v>
      </c>
      <c r="L99" s="126">
        <f>L100+L101</f>
        <v>114.5</v>
      </c>
    </row>
    <row r="100" spans="1:12" s="315" customFormat="1" ht="51" customHeight="1" hidden="1">
      <c r="A100" s="313" t="s">
        <v>206</v>
      </c>
      <c r="B100" s="314">
        <v>802</v>
      </c>
      <c r="C100" s="306">
        <v>2</v>
      </c>
      <c r="D100" s="306">
        <v>3</v>
      </c>
      <c r="E100" s="308" t="s">
        <v>20</v>
      </c>
      <c r="F100" s="308" t="s">
        <v>30</v>
      </c>
      <c r="G100" s="308" t="s">
        <v>71</v>
      </c>
      <c r="H100" s="308" t="s">
        <v>75</v>
      </c>
      <c r="I100" s="312">
        <v>121</v>
      </c>
      <c r="J100" s="309">
        <v>82.3</v>
      </c>
      <c r="K100" s="309">
        <v>84.9</v>
      </c>
      <c r="L100" s="309">
        <v>87.9</v>
      </c>
    </row>
    <row r="101" spans="1:12" s="315" customFormat="1" ht="86.25" customHeight="1" hidden="1">
      <c r="A101" s="313" t="s">
        <v>207</v>
      </c>
      <c r="B101" s="314">
        <v>802</v>
      </c>
      <c r="C101" s="306">
        <v>2</v>
      </c>
      <c r="D101" s="306">
        <v>3</v>
      </c>
      <c r="E101" s="308" t="s">
        <v>20</v>
      </c>
      <c r="F101" s="308" t="s">
        <v>30</v>
      </c>
      <c r="G101" s="308" t="s">
        <v>71</v>
      </c>
      <c r="H101" s="308" t="s">
        <v>75</v>
      </c>
      <c r="I101" s="312">
        <v>129</v>
      </c>
      <c r="J101" s="309">
        <v>24.8</v>
      </c>
      <c r="K101" s="309">
        <v>25.7</v>
      </c>
      <c r="L101" s="309">
        <v>26.6</v>
      </c>
    </row>
    <row r="102" spans="1:12" s="331" customFormat="1" ht="36.75" customHeight="1" hidden="1">
      <c r="A102" s="325" t="s">
        <v>98</v>
      </c>
      <c r="B102" s="326">
        <v>802</v>
      </c>
      <c r="C102" s="327">
        <v>2</v>
      </c>
      <c r="D102" s="327">
        <v>3</v>
      </c>
      <c r="E102" s="328" t="s">
        <v>20</v>
      </c>
      <c r="F102" s="328" t="s">
        <v>30</v>
      </c>
      <c r="G102" s="328" t="s">
        <v>71</v>
      </c>
      <c r="H102" s="328" t="s">
        <v>75</v>
      </c>
      <c r="I102" s="329">
        <v>240</v>
      </c>
      <c r="J102" s="330">
        <f>J103</f>
        <v>0</v>
      </c>
      <c r="K102" s="330">
        <f>K103</f>
        <v>0</v>
      </c>
      <c r="L102" s="330">
        <f>L103</f>
        <v>0</v>
      </c>
    </row>
    <row r="103" spans="1:12" s="315" customFormat="1" ht="36" customHeight="1" hidden="1">
      <c r="A103" s="303" t="s">
        <v>142</v>
      </c>
      <c r="B103" s="314">
        <v>802</v>
      </c>
      <c r="C103" s="306">
        <v>2</v>
      </c>
      <c r="D103" s="306">
        <v>3</v>
      </c>
      <c r="E103" s="308" t="s">
        <v>20</v>
      </c>
      <c r="F103" s="308" t="s">
        <v>30</v>
      </c>
      <c r="G103" s="308" t="s">
        <v>71</v>
      </c>
      <c r="H103" s="308" t="s">
        <v>75</v>
      </c>
      <c r="I103" s="312">
        <v>242</v>
      </c>
      <c r="J103" s="309">
        <v>0</v>
      </c>
      <c r="K103" s="309">
        <v>0</v>
      </c>
      <c r="L103" s="309">
        <v>0</v>
      </c>
    </row>
    <row r="104" spans="1:12" s="81" customFormat="1" ht="33.75" customHeight="1">
      <c r="A104" s="116" t="s">
        <v>6</v>
      </c>
      <c r="B104" s="117">
        <v>802</v>
      </c>
      <c r="C104" s="121" t="s">
        <v>143</v>
      </c>
      <c r="D104" s="121" t="s">
        <v>71</v>
      </c>
      <c r="E104" s="123"/>
      <c r="F104" s="123"/>
      <c r="G104" s="123"/>
      <c r="H104" s="123"/>
      <c r="I104" s="118"/>
      <c r="J104" s="120">
        <f>J105</f>
        <v>362.5</v>
      </c>
      <c r="K104" s="120">
        <f aca="true" t="shared" si="4" ref="K104:L106">K105</f>
        <v>303.6</v>
      </c>
      <c r="L104" s="120">
        <f t="shared" si="4"/>
        <v>300</v>
      </c>
    </row>
    <row r="105" spans="1:12" s="90" customFormat="1" ht="36.75" customHeight="1">
      <c r="A105" s="376" t="s">
        <v>255</v>
      </c>
      <c r="B105" s="117">
        <v>802</v>
      </c>
      <c r="C105" s="121" t="s">
        <v>143</v>
      </c>
      <c r="D105" s="121" t="s">
        <v>149</v>
      </c>
      <c r="E105" s="131"/>
      <c r="F105" s="131"/>
      <c r="G105" s="131"/>
      <c r="H105" s="131"/>
      <c r="I105" s="133"/>
      <c r="J105" s="120">
        <f>J106</f>
        <v>362.5</v>
      </c>
      <c r="K105" s="120">
        <f t="shared" si="4"/>
        <v>303.6</v>
      </c>
      <c r="L105" s="120">
        <f t="shared" si="4"/>
        <v>300</v>
      </c>
    </row>
    <row r="106" spans="1:12" s="90" customFormat="1" ht="32.25" customHeight="1">
      <c r="A106" s="130" t="s">
        <v>193</v>
      </c>
      <c r="B106" s="146">
        <v>802</v>
      </c>
      <c r="C106" s="147">
        <v>3</v>
      </c>
      <c r="D106" s="147">
        <v>10</v>
      </c>
      <c r="E106" s="131" t="s">
        <v>192</v>
      </c>
      <c r="F106" s="131" t="s">
        <v>30</v>
      </c>
      <c r="G106" s="131" t="s">
        <v>71</v>
      </c>
      <c r="H106" s="131" t="s">
        <v>73</v>
      </c>
      <c r="I106" s="148"/>
      <c r="J106" s="120">
        <f>J107</f>
        <v>362.5</v>
      </c>
      <c r="K106" s="120">
        <f t="shared" si="4"/>
        <v>303.6</v>
      </c>
      <c r="L106" s="120">
        <f t="shared" si="4"/>
        <v>300</v>
      </c>
    </row>
    <row r="107" spans="1:12" s="91" customFormat="1" ht="32.25" customHeight="1">
      <c r="A107" s="149" t="s">
        <v>256</v>
      </c>
      <c r="B107" s="150">
        <v>802</v>
      </c>
      <c r="C107" s="151">
        <v>3</v>
      </c>
      <c r="D107" s="151">
        <v>10</v>
      </c>
      <c r="E107" s="135" t="s">
        <v>192</v>
      </c>
      <c r="F107" s="135" t="s">
        <v>30</v>
      </c>
      <c r="G107" s="135" t="s">
        <v>138</v>
      </c>
      <c r="H107" s="135" t="s">
        <v>73</v>
      </c>
      <c r="I107" s="152"/>
      <c r="J107" s="136">
        <f>J108+J111</f>
        <v>362.5</v>
      </c>
      <c r="K107" s="136">
        <f>K110</f>
        <v>303.6</v>
      </c>
      <c r="L107" s="136">
        <f>L110</f>
        <v>300</v>
      </c>
    </row>
    <row r="108" spans="1:12" s="91" customFormat="1" ht="18" customHeight="1">
      <c r="A108" s="137" t="s">
        <v>257</v>
      </c>
      <c r="B108" s="150">
        <v>802</v>
      </c>
      <c r="C108" s="151">
        <v>3</v>
      </c>
      <c r="D108" s="151">
        <v>10</v>
      </c>
      <c r="E108" s="135" t="s">
        <v>192</v>
      </c>
      <c r="F108" s="135" t="s">
        <v>30</v>
      </c>
      <c r="G108" s="135" t="s">
        <v>138</v>
      </c>
      <c r="H108" s="135" t="s">
        <v>113</v>
      </c>
      <c r="I108" s="152"/>
      <c r="J108" s="136">
        <f aca="true" t="shared" si="5" ref="J108:L109">J109</f>
        <v>362.5</v>
      </c>
      <c r="K108" s="136">
        <f t="shared" si="5"/>
        <v>303.6</v>
      </c>
      <c r="L108" s="136">
        <f t="shared" si="5"/>
        <v>300</v>
      </c>
    </row>
    <row r="109" spans="1:12" s="90" customFormat="1" ht="36.75" customHeight="1">
      <c r="A109" s="124" t="s">
        <v>98</v>
      </c>
      <c r="B109" s="113">
        <v>802</v>
      </c>
      <c r="C109" s="122">
        <v>3</v>
      </c>
      <c r="D109" s="122">
        <v>10</v>
      </c>
      <c r="E109" s="123" t="s">
        <v>192</v>
      </c>
      <c r="F109" s="123" t="s">
        <v>30</v>
      </c>
      <c r="G109" s="123" t="s">
        <v>138</v>
      </c>
      <c r="H109" s="123" t="s">
        <v>113</v>
      </c>
      <c r="I109" s="129">
        <v>240</v>
      </c>
      <c r="J109" s="126">
        <f>J110+5+70</f>
        <v>362.5</v>
      </c>
      <c r="K109" s="126">
        <f t="shared" si="5"/>
        <v>303.6</v>
      </c>
      <c r="L109" s="126">
        <f t="shared" si="5"/>
        <v>300</v>
      </c>
    </row>
    <row r="110" spans="1:12" s="338" customFormat="1" ht="32.25" customHeight="1" hidden="1">
      <c r="A110" s="325" t="s">
        <v>55</v>
      </c>
      <c r="B110" s="326">
        <v>802</v>
      </c>
      <c r="C110" s="327">
        <v>3</v>
      </c>
      <c r="D110" s="327">
        <v>10</v>
      </c>
      <c r="E110" s="328" t="s">
        <v>192</v>
      </c>
      <c r="F110" s="328" t="s">
        <v>30</v>
      </c>
      <c r="G110" s="328" t="s">
        <v>138</v>
      </c>
      <c r="H110" s="328" t="s">
        <v>113</v>
      </c>
      <c r="I110" s="329">
        <v>244</v>
      </c>
      <c r="J110" s="330">
        <f>214+36+37.5</f>
        <v>287.5</v>
      </c>
      <c r="K110" s="330">
        <v>303.6</v>
      </c>
      <c r="L110" s="330">
        <v>300</v>
      </c>
    </row>
    <row r="111" spans="1:12" s="382" customFormat="1" ht="32.25" customHeight="1" hidden="1">
      <c r="A111" s="215" t="s">
        <v>199</v>
      </c>
      <c r="B111" s="377">
        <v>802</v>
      </c>
      <c r="C111" s="154">
        <v>3</v>
      </c>
      <c r="D111" s="154">
        <v>10</v>
      </c>
      <c r="E111" s="378" t="s">
        <v>192</v>
      </c>
      <c r="F111" s="378" t="s">
        <v>30</v>
      </c>
      <c r="G111" s="378" t="s">
        <v>138</v>
      </c>
      <c r="H111" s="378" t="s">
        <v>125</v>
      </c>
      <c r="I111" s="379"/>
      <c r="J111" s="141">
        <f aca="true" t="shared" si="6" ref="J111:L112">J112</f>
        <v>0</v>
      </c>
      <c r="K111" s="141">
        <f t="shared" si="6"/>
        <v>0</v>
      </c>
      <c r="L111" s="141">
        <f t="shared" si="6"/>
        <v>0</v>
      </c>
    </row>
    <row r="112" spans="1:12" s="176" customFormat="1" ht="32.25" customHeight="1" hidden="1">
      <c r="A112" s="236" t="s">
        <v>98</v>
      </c>
      <c r="B112" s="213">
        <v>802</v>
      </c>
      <c r="C112" s="122">
        <v>3</v>
      </c>
      <c r="D112" s="122">
        <v>10</v>
      </c>
      <c r="E112" s="216" t="s">
        <v>192</v>
      </c>
      <c r="F112" s="216" t="s">
        <v>30</v>
      </c>
      <c r="G112" s="216" t="s">
        <v>138</v>
      </c>
      <c r="H112" s="216" t="s">
        <v>125</v>
      </c>
      <c r="I112" s="69">
        <v>240</v>
      </c>
      <c r="J112" s="126">
        <f t="shared" si="6"/>
        <v>0</v>
      </c>
      <c r="K112" s="126">
        <f t="shared" si="6"/>
        <v>0</v>
      </c>
      <c r="L112" s="126">
        <f t="shared" si="6"/>
        <v>0</v>
      </c>
    </row>
    <row r="113" spans="1:12" s="456" customFormat="1" ht="32.25" customHeight="1" hidden="1">
      <c r="A113" s="455" t="s">
        <v>79</v>
      </c>
      <c r="B113" s="113">
        <v>802</v>
      </c>
      <c r="C113" s="122">
        <v>3</v>
      </c>
      <c r="D113" s="122">
        <v>10</v>
      </c>
      <c r="E113" s="125" t="s">
        <v>192</v>
      </c>
      <c r="F113" s="125" t="s">
        <v>30</v>
      </c>
      <c r="G113" s="125" t="s">
        <v>138</v>
      </c>
      <c r="H113" s="125" t="s">
        <v>125</v>
      </c>
      <c r="I113" s="118">
        <v>244</v>
      </c>
      <c r="J113" s="126">
        <f>45-45</f>
        <v>0</v>
      </c>
      <c r="K113" s="126">
        <v>0</v>
      </c>
      <c r="L113" s="126">
        <v>0</v>
      </c>
    </row>
    <row r="114" spans="1:12" s="456" customFormat="1" ht="18" customHeight="1">
      <c r="A114" s="457" t="s">
        <v>241</v>
      </c>
      <c r="B114" s="458">
        <v>802</v>
      </c>
      <c r="C114" s="147">
        <v>4</v>
      </c>
      <c r="D114" s="147">
        <v>0</v>
      </c>
      <c r="E114" s="123"/>
      <c r="F114" s="123"/>
      <c r="G114" s="123"/>
      <c r="H114" s="123"/>
      <c r="I114" s="459"/>
      <c r="J114" s="120">
        <f aca="true" t="shared" si="7" ref="J114:L119">J115</f>
        <v>500</v>
      </c>
      <c r="K114" s="120">
        <f t="shared" si="7"/>
        <v>0</v>
      </c>
      <c r="L114" s="120">
        <f t="shared" si="7"/>
        <v>0</v>
      </c>
    </row>
    <row r="115" spans="1:13" s="456" customFormat="1" ht="23.25" customHeight="1">
      <c r="A115" s="157" t="s">
        <v>242</v>
      </c>
      <c r="B115" s="458">
        <v>802</v>
      </c>
      <c r="C115" s="147">
        <v>4</v>
      </c>
      <c r="D115" s="147">
        <v>9</v>
      </c>
      <c r="E115" s="123"/>
      <c r="F115" s="123"/>
      <c r="G115" s="123"/>
      <c r="H115" s="123"/>
      <c r="I115" s="129"/>
      <c r="J115" s="126">
        <f t="shared" si="7"/>
        <v>500</v>
      </c>
      <c r="K115" s="126">
        <f t="shared" si="7"/>
        <v>0</v>
      </c>
      <c r="L115" s="126">
        <f t="shared" si="7"/>
        <v>0</v>
      </c>
      <c r="M115" s="126"/>
    </row>
    <row r="116" spans="1:12" s="456" customFormat="1" ht="32.25" customHeight="1">
      <c r="A116" s="130" t="s">
        <v>245</v>
      </c>
      <c r="B116" s="458">
        <v>802</v>
      </c>
      <c r="C116" s="147">
        <v>4</v>
      </c>
      <c r="D116" s="147">
        <v>9</v>
      </c>
      <c r="E116" s="131" t="s">
        <v>192</v>
      </c>
      <c r="F116" s="131" t="s">
        <v>30</v>
      </c>
      <c r="G116" s="131" t="s">
        <v>71</v>
      </c>
      <c r="H116" s="131" t="s">
        <v>73</v>
      </c>
      <c r="I116" s="148"/>
      <c r="J116" s="126">
        <f t="shared" si="7"/>
        <v>500</v>
      </c>
      <c r="K116" s="126">
        <f t="shared" si="7"/>
        <v>0</v>
      </c>
      <c r="L116" s="126">
        <f t="shared" si="7"/>
        <v>0</v>
      </c>
    </row>
    <row r="117" spans="1:12" s="456" customFormat="1" ht="47.25" customHeight="1">
      <c r="A117" s="158" t="s">
        <v>258</v>
      </c>
      <c r="B117" s="460">
        <v>802</v>
      </c>
      <c r="C117" s="151">
        <v>4</v>
      </c>
      <c r="D117" s="151">
        <v>9</v>
      </c>
      <c r="E117" s="135" t="s">
        <v>192</v>
      </c>
      <c r="F117" s="135" t="s">
        <v>30</v>
      </c>
      <c r="G117" s="135" t="s">
        <v>154</v>
      </c>
      <c r="H117" s="135" t="s">
        <v>73</v>
      </c>
      <c r="I117" s="152"/>
      <c r="J117" s="126">
        <f t="shared" si="7"/>
        <v>500</v>
      </c>
      <c r="K117" s="126">
        <f t="shared" si="7"/>
        <v>0</v>
      </c>
      <c r="L117" s="126">
        <f t="shared" si="7"/>
        <v>0</v>
      </c>
    </row>
    <row r="118" spans="1:12" s="456" customFormat="1" ht="48" customHeight="1">
      <c r="A118" s="461" t="s">
        <v>243</v>
      </c>
      <c r="B118" s="462">
        <v>802</v>
      </c>
      <c r="C118" s="154">
        <v>4</v>
      </c>
      <c r="D118" s="154">
        <v>9</v>
      </c>
      <c r="E118" s="140" t="s">
        <v>192</v>
      </c>
      <c r="F118" s="140" t="s">
        <v>30</v>
      </c>
      <c r="G118" s="140" t="s">
        <v>154</v>
      </c>
      <c r="H118" s="140" t="s">
        <v>244</v>
      </c>
      <c r="I118" s="155"/>
      <c r="J118" s="126">
        <f t="shared" si="7"/>
        <v>500</v>
      </c>
      <c r="K118" s="126">
        <f t="shared" si="7"/>
        <v>0</v>
      </c>
      <c r="L118" s="126">
        <f t="shared" si="7"/>
        <v>0</v>
      </c>
    </row>
    <row r="119" spans="1:12" s="456" customFormat="1" ht="32.25" customHeight="1">
      <c r="A119" s="463" t="s">
        <v>98</v>
      </c>
      <c r="B119" s="145">
        <v>802</v>
      </c>
      <c r="C119" s="122">
        <v>4</v>
      </c>
      <c r="D119" s="122">
        <v>9</v>
      </c>
      <c r="E119" s="123" t="s">
        <v>192</v>
      </c>
      <c r="F119" s="123" t="s">
        <v>30</v>
      </c>
      <c r="G119" s="123" t="s">
        <v>154</v>
      </c>
      <c r="H119" s="123" t="s">
        <v>244</v>
      </c>
      <c r="I119" s="129">
        <v>240</v>
      </c>
      <c r="J119" s="126">
        <v>500</v>
      </c>
      <c r="K119" s="126">
        <f t="shared" si="7"/>
        <v>0</v>
      </c>
      <c r="L119" s="126">
        <f t="shared" si="7"/>
        <v>0</v>
      </c>
    </row>
    <row r="120" spans="1:12" s="338" customFormat="1" ht="36.75" customHeight="1" hidden="1">
      <c r="A120" s="353" t="s">
        <v>55</v>
      </c>
      <c r="B120" s="354">
        <v>802</v>
      </c>
      <c r="C120" s="327">
        <v>4</v>
      </c>
      <c r="D120" s="327">
        <v>9</v>
      </c>
      <c r="E120" s="328" t="s">
        <v>192</v>
      </c>
      <c r="F120" s="328" t="s">
        <v>30</v>
      </c>
      <c r="G120" s="328" t="s">
        <v>154</v>
      </c>
      <c r="H120" s="328" t="s">
        <v>244</v>
      </c>
      <c r="I120" s="329">
        <v>244</v>
      </c>
      <c r="J120" s="330"/>
      <c r="K120" s="330"/>
      <c r="L120" s="330"/>
    </row>
    <row r="121" spans="1:12" s="90" customFormat="1" ht="16.5" customHeight="1">
      <c r="A121" s="116" t="s">
        <v>7</v>
      </c>
      <c r="B121" s="117">
        <v>802</v>
      </c>
      <c r="C121" s="121" t="s">
        <v>150</v>
      </c>
      <c r="D121" s="121" t="s">
        <v>71</v>
      </c>
      <c r="E121" s="123"/>
      <c r="F121" s="123"/>
      <c r="G121" s="123"/>
      <c r="H121" s="123"/>
      <c r="I121" s="117"/>
      <c r="J121" s="120">
        <f>J122+J132+J145</f>
        <v>3681.3999999999996</v>
      </c>
      <c r="K121" s="120">
        <f>K122+K145+K132</f>
        <v>1069.4</v>
      </c>
      <c r="L121" s="120">
        <f>L122+L132+L145</f>
        <v>1077.1</v>
      </c>
    </row>
    <row r="122" spans="1:12" s="90" customFormat="1" ht="15" customHeight="1">
      <c r="A122" s="116" t="s">
        <v>57</v>
      </c>
      <c r="B122" s="117">
        <v>802</v>
      </c>
      <c r="C122" s="121" t="s">
        <v>150</v>
      </c>
      <c r="D122" s="121" t="s">
        <v>138</v>
      </c>
      <c r="E122" s="123"/>
      <c r="F122" s="123"/>
      <c r="G122" s="123"/>
      <c r="H122" s="123"/>
      <c r="I122" s="117"/>
      <c r="J122" s="120">
        <f>J128+J125</f>
        <v>496.59999999999997</v>
      </c>
      <c r="K122" s="120">
        <f>K128+K125</f>
        <v>21</v>
      </c>
      <c r="L122" s="120">
        <f>L128+L125</f>
        <v>21</v>
      </c>
    </row>
    <row r="123" spans="1:12" s="90" customFormat="1" ht="33.75" customHeight="1">
      <c r="A123" s="157" t="s">
        <v>193</v>
      </c>
      <c r="B123" s="117">
        <v>802</v>
      </c>
      <c r="C123" s="121" t="s">
        <v>150</v>
      </c>
      <c r="D123" s="121" t="s">
        <v>138</v>
      </c>
      <c r="E123" s="123" t="s">
        <v>192</v>
      </c>
      <c r="F123" s="123" t="s">
        <v>30</v>
      </c>
      <c r="G123" s="123" t="s">
        <v>71</v>
      </c>
      <c r="H123" s="123" t="s">
        <v>73</v>
      </c>
      <c r="I123" s="117"/>
      <c r="J123" s="120">
        <f>J124</f>
        <v>496.59999999999997</v>
      </c>
      <c r="K123" s="120">
        <f>K124</f>
        <v>21</v>
      </c>
      <c r="L123" s="120">
        <f>L124</f>
        <v>21</v>
      </c>
    </row>
    <row r="124" spans="1:12" s="90" customFormat="1" ht="20.25" customHeight="1">
      <c r="A124" s="158" t="s">
        <v>259</v>
      </c>
      <c r="B124" s="117">
        <v>802</v>
      </c>
      <c r="C124" s="121" t="s">
        <v>150</v>
      </c>
      <c r="D124" s="121" t="s">
        <v>138</v>
      </c>
      <c r="E124" s="123" t="s">
        <v>192</v>
      </c>
      <c r="F124" s="123" t="s">
        <v>30</v>
      </c>
      <c r="G124" s="123" t="s">
        <v>139</v>
      </c>
      <c r="H124" s="123" t="s">
        <v>73</v>
      </c>
      <c r="I124" s="117"/>
      <c r="J124" s="120">
        <f>J128+J125</f>
        <v>496.59999999999997</v>
      </c>
      <c r="K124" s="120">
        <f>K128+K125</f>
        <v>21</v>
      </c>
      <c r="L124" s="120">
        <f>L128+L125</f>
        <v>21</v>
      </c>
    </row>
    <row r="125" spans="1:14" s="91" customFormat="1" ht="21" customHeight="1">
      <c r="A125" s="137" t="s">
        <v>260</v>
      </c>
      <c r="B125" s="153">
        <v>802</v>
      </c>
      <c r="C125" s="154">
        <v>5</v>
      </c>
      <c r="D125" s="154">
        <v>1</v>
      </c>
      <c r="E125" s="140" t="s">
        <v>192</v>
      </c>
      <c r="F125" s="140" t="s">
        <v>30</v>
      </c>
      <c r="G125" s="140" t="s">
        <v>139</v>
      </c>
      <c r="H125" s="140" t="s">
        <v>163</v>
      </c>
      <c r="I125" s="155"/>
      <c r="J125" s="141">
        <f aca="true" t="shared" si="8" ref="J125:L126">J126</f>
        <v>0</v>
      </c>
      <c r="K125" s="141">
        <f t="shared" si="8"/>
        <v>21</v>
      </c>
      <c r="L125" s="141">
        <f t="shared" si="8"/>
        <v>21</v>
      </c>
      <c r="N125" s="93"/>
    </row>
    <row r="126" spans="1:12" s="90" customFormat="1" ht="39.75" customHeight="1">
      <c r="A126" s="124" t="s">
        <v>98</v>
      </c>
      <c r="B126" s="113">
        <v>802</v>
      </c>
      <c r="C126" s="122">
        <v>5</v>
      </c>
      <c r="D126" s="122">
        <v>1</v>
      </c>
      <c r="E126" s="123" t="s">
        <v>192</v>
      </c>
      <c r="F126" s="123" t="s">
        <v>30</v>
      </c>
      <c r="G126" s="123" t="s">
        <v>139</v>
      </c>
      <c r="H126" s="123" t="s">
        <v>163</v>
      </c>
      <c r="I126" s="129">
        <v>240</v>
      </c>
      <c r="J126" s="126">
        <f>J127-21</f>
        <v>0</v>
      </c>
      <c r="K126" s="126">
        <f t="shared" si="8"/>
        <v>21</v>
      </c>
      <c r="L126" s="126">
        <f t="shared" si="8"/>
        <v>21</v>
      </c>
    </row>
    <row r="127" spans="1:12" s="338" customFormat="1" ht="36.75" customHeight="1" hidden="1">
      <c r="A127" s="325"/>
      <c r="B127" s="326">
        <v>802</v>
      </c>
      <c r="C127" s="327">
        <v>5</v>
      </c>
      <c r="D127" s="327">
        <v>1</v>
      </c>
      <c r="E127" s="328" t="s">
        <v>192</v>
      </c>
      <c r="F127" s="328" t="s">
        <v>30</v>
      </c>
      <c r="G127" s="328" t="s">
        <v>139</v>
      </c>
      <c r="H127" s="328" t="s">
        <v>163</v>
      </c>
      <c r="I127" s="329">
        <v>244</v>
      </c>
      <c r="J127" s="330">
        <v>21</v>
      </c>
      <c r="K127" s="330">
        <v>21</v>
      </c>
      <c r="L127" s="330">
        <v>21</v>
      </c>
    </row>
    <row r="128" spans="1:12" s="91" customFormat="1" ht="84.75" customHeight="1">
      <c r="A128" s="137" t="s">
        <v>114</v>
      </c>
      <c r="B128" s="153">
        <v>802</v>
      </c>
      <c r="C128" s="154">
        <v>5</v>
      </c>
      <c r="D128" s="154">
        <v>1</v>
      </c>
      <c r="E128" s="140" t="s">
        <v>192</v>
      </c>
      <c r="F128" s="140" t="s">
        <v>30</v>
      </c>
      <c r="G128" s="140" t="s">
        <v>139</v>
      </c>
      <c r="H128" s="140" t="s">
        <v>115</v>
      </c>
      <c r="I128" s="152"/>
      <c r="J128" s="141">
        <f>J129</f>
        <v>496.59999999999997</v>
      </c>
      <c r="K128" s="141">
        <f>K129</f>
        <v>0</v>
      </c>
      <c r="L128" s="141">
        <f>L129</f>
        <v>0</v>
      </c>
    </row>
    <row r="129" spans="1:12" s="90" customFormat="1" ht="33" customHeight="1">
      <c r="A129" s="124" t="s">
        <v>98</v>
      </c>
      <c r="B129" s="113">
        <v>802</v>
      </c>
      <c r="C129" s="122">
        <v>5</v>
      </c>
      <c r="D129" s="122">
        <v>1</v>
      </c>
      <c r="E129" s="123" t="s">
        <v>192</v>
      </c>
      <c r="F129" s="123" t="s">
        <v>30</v>
      </c>
      <c r="G129" s="123" t="s">
        <v>139</v>
      </c>
      <c r="H129" s="123" t="s">
        <v>115</v>
      </c>
      <c r="I129" s="129">
        <v>240</v>
      </c>
      <c r="J129" s="126">
        <f>J130+J131</f>
        <v>496.59999999999997</v>
      </c>
      <c r="K129" s="126">
        <f>K130+K131</f>
        <v>0</v>
      </c>
      <c r="L129" s="126">
        <f>L130+L131</f>
        <v>0</v>
      </c>
    </row>
    <row r="130" spans="1:12" s="338" customFormat="1" ht="33" customHeight="1" hidden="1">
      <c r="A130" s="325"/>
      <c r="B130" s="326">
        <v>802</v>
      </c>
      <c r="C130" s="327">
        <v>5</v>
      </c>
      <c r="D130" s="327">
        <v>1</v>
      </c>
      <c r="E130" s="328" t="s">
        <v>192</v>
      </c>
      <c r="F130" s="328" t="s">
        <v>30</v>
      </c>
      <c r="G130" s="328" t="s">
        <v>139</v>
      </c>
      <c r="H130" s="328" t="s">
        <v>115</v>
      </c>
      <c r="I130" s="329">
        <v>243</v>
      </c>
      <c r="J130" s="330"/>
      <c r="K130" s="330"/>
      <c r="L130" s="330"/>
    </row>
    <row r="131" spans="1:12" s="338" customFormat="1" ht="30.75" customHeight="1" hidden="1">
      <c r="A131" s="325" t="s">
        <v>55</v>
      </c>
      <c r="B131" s="326">
        <v>802</v>
      </c>
      <c r="C131" s="327">
        <v>5</v>
      </c>
      <c r="D131" s="327">
        <v>1</v>
      </c>
      <c r="E131" s="328" t="s">
        <v>192</v>
      </c>
      <c r="F131" s="328" t="s">
        <v>30</v>
      </c>
      <c r="G131" s="328" t="s">
        <v>139</v>
      </c>
      <c r="H131" s="328" t="s">
        <v>115</v>
      </c>
      <c r="I131" s="329">
        <v>244</v>
      </c>
      <c r="J131" s="330">
        <f>453.2+43.4</f>
        <v>496.59999999999997</v>
      </c>
      <c r="K131" s="330">
        <v>0</v>
      </c>
      <c r="L131" s="330">
        <v>0</v>
      </c>
    </row>
    <row r="132" spans="1:12" s="90" customFormat="1" ht="16.5" customHeight="1">
      <c r="A132" s="116" t="s">
        <v>80</v>
      </c>
      <c r="B132" s="117">
        <v>802</v>
      </c>
      <c r="C132" s="121" t="s">
        <v>150</v>
      </c>
      <c r="D132" s="121" t="s">
        <v>139</v>
      </c>
      <c r="E132" s="123"/>
      <c r="F132" s="123"/>
      <c r="G132" s="123"/>
      <c r="H132" s="123"/>
      <c r="I132" s="118" t="s">
        <v>151</v>
      </c>
      <c r="J132" s="120">
        <f>J133</f>
        <v>1234.6</v>
      </c>
      <c r="K132" s="120">
        <f>K135</f>
        <v>0</v>
      </c>
      <c r="L132" s="120">
        <f>L135</f>
        <v>0</v>
      </c>
    </row>
    <row r="133" spans="1:12" s="90" customFormat="1" ht="31.5">
      <c r="A133" s="157" t="s">
        <v>193</v>
      </c>
      <c r="B133" s="117">
        <v>802</v>
      </c>
      <c r="C133" s="121" t="s">
        <v>150</v>
      </c>
      <c r="D133" s="121" t="s">
        <v>139</v>
      </c>
      <c r="E133" s="123" t="s">
        <v>192</v>
      </c>
      <c r="F133" s="123" t="s">
        <v>30</v>
      </c>
      <c r="G133" s="123" t="s">
        <v>71</v>
      </c>
      <c r="H133" s="123" t="s">
        <v>73</v>
      </c>
      <c r="I133" s="118"/>
      <c r="J133" s="120">
        <f>J134</f>
        <v>1234.6</v>
      </c>
      <c r="K133" s="120">
        <f aca="true" t="shared" si="9" ref="K133:L136">K134</f>
        <v>0</v>
      </c>
      <c r="L133" s="120">
        <f t="shared" si="9"/>
        <v>0</v>
      </c>
    </row>
    <row r="134" spans="1:12" s="90" customFormat="1" ht="22.5" customHeight="1">
      <c r="A134" s="158" t="s">
        <v>261</v>
      </c>
      <c r="B134" s="117">
        <v>802</v>
      </c>
      <c r="C134" s="121" t="s">
        <v>150</v>
      </c>
      <c r="D134" s="121" t="s">
        <v>139</v>
      </c>
      <c r="E134" s="123" t="s">
        <v>192</v>
      </c>
      <c r="F134" s="123" t="s">
        <v>30</v>
      </c>
      <c r="G134" s="123" t="s">
        <v>143</v>
      </c>
      <c r="H134" s="123" t="s">
        <v>73</v>
      </c>
      <c r="I134" s="118"/>
      <c r="J134" s="120">
        <f>J135+J142</f>
        <v>1234.6</v>
      </c>
      <c r="K134" s="120">
        <f t="shared" si="9"/>
        <v>0</v>
      </c>
      <c r="L134" s="120">
        <f t="shared" si="9"/>
        <v>0</v>
      </c>
    </row>
    <row r="135" spans="1:12" s="93" customFormat="1" ht="67.5" customHeight="1">
      <c r="A135" s="383" t="s">
        <v>116</v>
      </c>
      <c r="B135" s="153">
        <v>802</v>
      </c>
      <c r="C135" s="154">
        <v>5</v>
      </c>
      <c r="D135" s="154">
        <v>2</v>
      </c>
      <c r="E135" s="140" t="s">
        <v>192</v>
      </c>
      <c r="F135" s="140" t="s">
        <v>30</v>
      </c>
      <c r="G135" s="140" t="s">
        <v>143</v>
      </c>
      <c r="H135" s="140" t="s">
        <v>117</v>
      </c>
      <c r="I135" s="138" t="s">
        <v>151</v>
      </c>
      <c r="J135" s="141">
        <f>J136+J139</f>
        <v>834.6</v>
      </c>
      <c r="K135" s="141">
        <f t="shared" si="9"/>
        <v>0</v>
      </c>
      <c r="L135" s="141">
        <f t="shared" si="9"/>
        <v>0</v>
      </c>
    </row>
    <row r="136" spans="1:12" s="81" customFormat="1" ht="34.5" customHeight="1">
      <c r="A136" s="124" t="s">
        <v>98</v>
      </c>
      <c r="B136" s="113">
        <v>802</v>
      </c>
      <c r="C136" s="122">
        <v>5</v>
      </c>
      <c r="D136" s="122">
        <v>2</v>
      </c>
      <c r="E136" s="123" t="s">
        <v>192</v>
      </c>
      <c r="F136" s="123" t="s">
        <v>30</v>
      </c>
      <c r="G136" s="123" t="s">
        <v>143</v>
      </c>
      <c r="H136" s="123" t="s">
        <v>117</v>
      </c>
      <c r="I136" s="129">
        <v>240</v>
      </c>
      <c r="J136" s="126">
        <f>J137+J138+35+13-7.7+11.3</f>
        <v>833.4</v>
      </c>
      <c r="K136" s="126">
        <f t="shared" si="9"/>
        <v>0</v>
      </c>
      <c r="L136" s="126">
        <f t="shared" si="9"/>
        <v>0</v>
      </c>
    </row>
    <row r="137" spans="1:12" s="340" customFormat="1" ht="31.5" customHeight="1" hidden="1">
      <c r="A137" s="325" t="s">
        <v>79</v>
      </c>
      <c r="B137" s="326">
        <v>802</v>
      </c>
      <c r="C137" s="327">
        <v>5</v>
      </c>
      <c r="D137" s="327">
        <v>2</v>
      </c>
      <c r="E137" s="328" t="s">
        <v>192</v>
      </c>
      <c r="F137" s="328" t="s">
        <v>30</v>
      </c>
      <c r="G137" s="328" t="s">
        <v>143</v>
      </c>
      <c r="H137" s="328" t="s">
        <v>117</v>
      </c>
      <c r="I137" s="332">
        <v>244</v>
      </c>
      <c r="J137" s="330">
        <v>751.2</v>
      </c>
      <c r="K137" s="330">
        <v>0</v>
      </c>
      <c r="L137" s="330">
        <v>0</v>
      </c>
    </row>
    <row r="138" spans="1:12" s="340" customFormat="1" ht="31.5" customHeight="1" hidden="1">
      <c r="A138" s="325"/>
      <c r="B138" s="326"/>
      <c r="C138" s="327"/>
      <c r="D138" s="327"/>
      <c r="E138" s="328"/>
      <c r="F138" s="328"/>
      <c r="G138" s="328"/>
      <c r="H138" s="328"/>
      <c r="I138" s="332">
        <v>247</v>
      </c>
      <c r="J138" s="330">
        <v>30.6</v>
      </c>
      <c r="K138" s="330"/>
      <c r="L138" s="330"/>
    </row>
    <row r="139" spans="1:12" s="404" customFormat="1" ht="24" customHeight="1">
      <c r="A139" s="124" t="s">
        <v>99</v>
      </c>
      <c r="B139" s="113">
        <v>802</v>
      </c>
      <c r="C139" s="122">
        <v>5</v>
      </c>
      <c r="D139" s="122">
        <v>2</v>
      </c>
      <c r="E139" s="123" t="s">
        <v>192</v>
      </c>
      <c r="F139" s="123" t="s">
        <v>30</v>
      </c>
      <c r="G139" s="123" t="s">
        <v>143</v>
      </c>
      <c r="H139" s="123" t="s">
        <v>117</v>
      </c>
      <c r="I139" s="441">
        <v>850</v>
      </c>
      <c r="J139" s="355">
        <f>J140+J141-3.6</f>
        <v>1.1999999999999997</v>
      </c>
      <c r="K139" s="355">
        <f>K140+K141</f>
        <v>0</v>
      </c>
      <c r="L139" s="355">
        <f>L140+L141</f>
        <v>0</v>
      </c>
    </row>
    <row r="140" spans="1:12" s="340" customFormat="1" ht="31.5" customHeight="1" hidden="1">
      <c r="A140" s="325" t="s">
        <v>56</v>
      </c>
      <c r="B140" s="326">
        <v>802</v>
      </c>
      <c r="C140" s="327">
        <v>5</v>
      </c>
      <c r="D140" s="327">
        <v>2</v>
      </c>
      <c r="E140" s="328" t="s">
        <v>192</v>
      </c>
      <c r="F140" s="328" t="s">
        <v>30</v>
      </c>
      <c r="G140" s="328" t="s">
        <v>143</v>
      </c>
      <c r="H140" s="328" t="s">
        <v>117</v>
      </c>
      <c r="I140" s="332">
        <v>852</v>
      </c>
      <c r="J140" s="330">
        <v>4.1</v>
      </c>
      <c r="K140" s="330">
        <v>0</v>
      </c>
      <c r="L140" s="330">
        <v>0</v>
      </c>
    </row>
    <row r="141" spans="1:12" s="340" customFormat="1" ht="31.5" customHeight="1" hidden="1">
      <c r="A141" s="325" t="s">
        <v>59</v>
      </c>
      <c r="B141" s="326">
        <v>802</v>
      </c>
      <c r="C141" s="327">
        <v>5</v>
      </c>
      <c r="D141" s="327">
        <v>2</v>
      </c>
      <c r="E141" s="328" t="s">
        <v>192</v>
      </c>
      <c r="F141" s="328" t="s">
        <v>30</v>
      </c>
      <c r="G141" s="328" t="s">
        <v>143</v>
      </c>
      <c r="H141" s="328" t="s">
        <v>117</v>
      </c>
      <c r="I141" s="332">
        <v>853</v>
      </c>
      <c r="J141" s="330">
        <v>0.7</v>
      </c>
      <c r="K141" s="330">
        <v>0</v>
      </c>
      <c r="L141" s="330">
        <v>0</v>
      </c>
    </row>
    <row r="142" spans="1:12" s="404" customFormat="1" ht="26.25" customHeight="1">
      <c r="A142" s="442" t="s">
        <v>199</v>
      </c>
      <c r="B142" s="443">
        <v>802</v>
      </c>
      <c r="C142" s="352">
        <v>5</v>
      </c>
      <c r="D142" s="352">
        <v>2</v>
      </c>
      <c r="E142" s="343" t="s">
        <v>192</v>
      </c>
      <c r="F142" s="343" t="s">
        <v>30</v>
      </c>
      <c r="G142" s="343" t="s">
        <v>143</v>
      </c>
      <c r="H142" s="343" t="s">
        <v>125</v>
      </c>
      <c r="I142" s="358" t="s">
        <v>151</v>
      </c>
      <c r="J142" s="355">
        <f aca="true" t="shared" si="10" ref="J142:L143">J143</f>
        <v>400</v>
      </c>
      <c r="K142" s="355">
        <f t="shared" si="10"/>
        <v>0</v>
      </c>
      <c r="L142" s="355">
        <f t="shared" si="10"/>
        <v>0</v>
      </c>
    </row>
    <row r="143" spans="1:12" s="404" customFormat="1" ht="31.5" customHeight="1">
      <c r="A143" s="444" t="s">
        <v>98</v>
      </c>
      <c r="B143" s="443">
        <v>802</v>
      </c>
      <c r="C143" s="352">
        <v>5</v>
      </c>
      <c r="D143" s="352">
        <v>2</v>
      </c>
      <c r="E143" s="343" t="s">
        <v>192</v>
      </c>
      <c r="F143" s="343" t="s">
        <v>30</v>
      </c>
      <c r="G143" s="343" t="s">
        <v>143</v>
      </c>
      <c r="H143" s="343" t="s">
        <v>125</v>
      </c>
      <c r="I143" s="344">
        <v>240</v>
      </c>
      <c r="J143" s="355">
        <f t="shared" si="10"/>
        <v>400</v>
      </c>
      <c r="K143" s="355">
        <f t="shared" si="10"/>
        <v>0</v>
      </c>
      <c r="L143" s="355">
        <f t="shared" si="10"/>
        <v>0</v>
      </c>
    </row>
    <row r="144" spans="1:12" s="340" customFormat="1" ht="31.5" customHeight="1" hidden="1">
      <c r="A144" s="353"/>
      <c r="B144" s="354">
        <v>802</v>
      </c>
      <c r="C144" s="327">
        <v>5</v>
      </c>
      <c r="D144" s="327">
        <v>2</v>
      </c>
      <c r="E144" s="328" t="s">
        <v>192</v>
      </c>
      <c r="F144" s="328" t="s">
        <v>30</v>
      </c>
      <c r="G144" s="328" t="s">
        <v>143</v>
      </c>
      <c r="H144" s="328" t="s">
        <v>125</v>
      </c>
      <c r="I144" s="405">
        <v>244</v>
      </c>
      <c r="J144" s="330">
        <v>400</v>
      </c>
      <c r="K144" s="330">
        <v>0</v>
      </c>
      <c r="L144" s="330">
        <v>0</v>
      </c>
    </row>
    <row r="145" spans="1:12" s="81" customFormat="1" ht="15.75" customHeight="1">
      <c r="A145" s="116" t="s">
        <v>8</v>
      </c>
      <c r="B145" s="117">
        <v>802</v>
      </c>
      <c r="C145" s="121" t="s">
        <v>150</v>
      </c>
      <c r="D145" s="121" t="s">
        <v>143</v>
      </c>
      <c r="E145" s="123"/>
      <c r="F145" s="123"/>
      <c r="G145" s="123"/>
      <c r="H145" s="123"/>
      <c r="I145" s="118"/>
      <c r="J145" s="120">
        <f aca="true" t="shared" si="11" ref="J145:L146">J146</f>
        <v>1950.2</v>
      </c>
      <c r="K145" s="120">
        <f t="shared" si="11"/>
        <v>1048.4</v>
      </c>
      <c r="L145" s="120">
        <f t="shared" si="11"/>
        <v>1056.1</v>
      </c>
    </row>
    <row r="146" spans="1:12" s="87" customFormat="1" ht="34.5" customHeight="1">
      <c r="A146" s="130" t="s">
        <v>193</v>
      </c>
      <c r="B146" s="146">
        <v>802</v>
      </c>
      <c r="C146" s="121" t="s">
        <v>150</v>
      </c>
      <c r="D146" s="121" t="s">
        <v>143</v>
      </c>
      <c r="E146" s="131" t="s">
        <v>192</v>
      </c>
      <c r="F146" s="131" t="s">
        <v>30</v>
      </c>
      <c r="G146" s="131" t="s">
        <v>71</v>
      </c>
      <c r="H146" s="131" t="s">
        <v>73</v>
      </c>
      <c r="I146" s="117"/>
      <c r="J146" s="120">
        <f t="shared" si="11"/>
        <v>1950.2</v>
      </c>
      <c r="K146" s="120">
        <f t="shared" si="11"/>
        <v>1048.4</v>
      </c>
      <c r="L146" s="120">
        <f t="shared" si="11"/>
        <v>1056.1</v>
      </c>
    </row>
    <row r="147" spans="1:12" s="92" customFormat="1" ht="47.25" customHeight="1">
      <c r="A147" s="159" t="s">
        <v>262</v>
      </c>
      <c r="B147" s="150">
        <v>802</v>
      </c>
      <c r="C147" s="134" t="s">
        <v>150</v>
      </c>
      <c r="D147" s="134" t="s">
        <v>143</v>
      </c>
      <c r="E147" s="134" t="s">
        <v>192</v>
      </c>
      <c r="F147" s="134" t="s">
        <v>30</v>
      </c>
      <c r="G147" s="134" t="s">
        <v>141</v>
      </c>
      <c r="H147" s="134" t="s">
        <v>73</v>
      </c>
      <c r="I147" s="133"/>
      <c r="J147" s="136">
        <f>J148+J151+J154+J158+J161</f>
        <v>1950.2</v>
      </c>
      <c r="K147" s="136">
        <f>K148+K151+K154+K158+K161</f>
        <v>1048.4</v>
      </c>
      <c r="L147" s="136">
        <f>L148+L151+L154+L158+L161</f>
        <v>1056.1</v>
      </c>
    </row>
    <row r="148" spans="1:12" s="92" customFormat="1" ht="24" customHeight="1">
      <c r="A148" s="161" t="s">
        <v>263</v>
      </c>
      <c r="B148" s="153">
        <v>802</v>
      </c>
      <c r="C148" s="139" t="s">
        <v>150</v>
      </c>
      <c r="D148" s="139" t="s">
        <v>143</v>
      </c>
      <c r="E148" s="139" t="s">
        <v>192</v>
      </c>
      <c r="F148" s="139" t="s">
        <v>30</v>
      </c>
      <c r="G148" s="139" t="s">
        <v>141</v>
      </c>
      <c r="H148" s="139" t="s">
        <v>118</v>
      </c>
      <c r="I148" s="138"/>
      <c r="J148" s="126">
        <f aca="true" t="shared" si="12" ref="J148:L149">J149</f>
        <v>30</v>
      </c>
      <c r="K148" s="126">
        <f t="shared" si="12"/>
        <v>45</v>
      </c>
      <c r="L148" s="126">
        <f t="shared" si="12"/>
        <v>45</v>
      </c>
    </row>
    <row r="149" spans="1:12" s="92" customFormat="1" ht="33.75" customHeight="1">
      <c r="A149" s="156" t="s">
        <v>98</v>
      </c>
      <c r="B149" s="113">
        <v>802</v>
      </c>
      <c r="C149" s="125" t="s">
        <v>150</v>
      </c>
      <c r="D149" s="125" t="s">
        <v>143</v>
      </c>
      <c r="E149" s="125" t="s">
        <v>192</v>
      </c>
      <c r="F149" s="125" t="s">
        <v>30</v>
      </c>
      <c r="G149" s="125" t="s">
        <v>141</v>
      </c>
      <c r="H149" s="125" t="s">
        <v>118</v>
      </c>
      <c r="I149" s="118">
        <v>240</v>
      </c>
      <c r="J149" s="126">
        <f t="shared" si="12"/>
        <v>30</v>
      </c>
      <c r="K149" s="126">
        <f t="shared" si="12"/>
        <v>45</v>
      </c>
      <c r="L149" s="126">
        <f t="shared" si="12"/>
        <v>45</v>
      </c>
    </row>
    <row r="150" spans="1:12" s="341" customFormat="1" ht="38.25" customHeight="1" hidden="1">
      <c r="A150" s="339" t="s">
        <v>79</v>
      </c>
      <c r="B150" s="326">
        <v>802</v>
      </c>
      <c r="C150" s="333" t="s">
        <v>150</v>
      </c>
      <c r="D150" s="333" t="s">
        <v>143</v>
      </c>
      <c r="E150" s="333" t="s">
        <v>192</v>
      </c>
      <c r="F150" s="333" t="s">
        <v>30</v>
      </c>
      <c r="G150" s="333" t="s">
        <v>141</v>
      </c>
      <c r="H150" s="333" t="s">
        <v>118</v>
      </c>
      <c r="I150" s="332">
        <v>244</v>
      </c>
      <c r="J150" s="330">
        <v>30</v>
      </c>
      <c r="K150" s="330">
        <v>45</v>
      </c>
      <c r="L150" s="330">
        <v>45</v>
      </c>
    </row>
    <row r="151" spans="1:12" s="92" customFormat="1" ht="22.5" customHeight="1">
      <c r="A151" s="161" t="s">
        <v>153</v>
      </c>
      <c r="B151" s="153">
        <v>802</v>
      </c>
      <c r="C151" s="139" t="s">
        <v>150</v>
      </c>
      <c r="D151" s="139" t="s">
        <v>143</v>
      </c>
      <c r="E151" s="139" t="s">
        <v>192</v>
      </c>
      <c r="F151" s="139" t="s">
        <v>30</v>
      </c>
      <c r="G151" s="139" t="s">
        <v>141</v>
      </c>
      <c r="H151" s="139" t="s">
        <v>119</v>
      </c>
      <c r="I151" s="138"/>
      <c r="J151" s="126">
        <f aca="true" t="shared" si="13" ref="J151:L152">J152</f>
        <v>472.2</v>
      </c>
      <c r="K151" s="126">
        <f t="shared" si="13"/>
        <v>396.3</v>
      </c>
      <c r="L151" s="126">
        <f t="shared" si="13"/>
        <v>404</v>
      </c>
    </row>
    <row r="152" spans="1:12" s="92" customFormat="1" ht="38.25" customHeight="1">
      <c r="A152" s="156" t="s">
        <v>98</v>
      </c>
      <c r="B152" s="113">
        <v>802</v>
      </c>
      <c r="C152" s="125" t="s">
        <v>150</v>
      </c>
      <c r="D152" s="125" t="s">
        <v>143</v>
      </c>
      <c r="E152" s="125" t="s">
        <v>192</v>
      </c>
      <c r="F152" s="125" t="s">
        <v>30</v>
      </c>
      <c r="G152" s="125" t="s">
        <v>141</v>
      </c>
      <c r="H152" s="125" t="s">
        <v>119</v>
      </c>
      <c r="I152" s="118">
        <v>240</v>
      </c>
      <c r="J152" s="126">
        <f>J153-9.8+71+155.7-5.4</f>
        <v>472.2</v>
      </c>
      <c r="K152" s="126">
        <f t="shared" si="13"/>
        <v>396.3</v>
      </c>
      <c r="L152" s="126">
        <f t="shared" si="13"/>
        <v>404</v>
      </c>
    </row>
    <row r="153" spans="1:12" s="341" customFormat="1" ht="38.25" customHeight="1" hidden="1">
      <c r="A153" s="339" t="s">
        <v>79</v>
      </c>
      <c r="B153" s="326">
        <v>802</v>
      </c>
      <c r="C153" s="333" t="s">
        <v>150</v>
      </c>
      <c r="D153" s="333" t="s">
        <v>143</v>
      </c>
      <c r="E153" s="333" t="s">
        <v>192</v>
      </c>
      <c r="F153" s="333" t="s">
        <v>30</v>
      </c>
      <c r="G153" s="333" t="s">
        <v>141</v>
      </c>
      <c r="H153" s="333" t="s">
        <v>119</v>
      </c>
      <c r="I153" s="332">
        <v>244</v>
      </c>
      <c r="J153" s="439">
        <f>260-29.2+30-0.1</f>
        <v>260.7</v>
      </c>
      <c r="K153" s="330">
        <f>425.5-29.2</f>
        <v>396.3</v>
      </c>
      <c r="L153" s="330">
        <f>433.2-29.2</f>
        <v>404</v>
      </c>
    </row>
    <row r="154" spans="1:12" s="93" customFormat="1" ht="25.5" customHeight="1">
      <c r="A154" s="160" t="s">
        <v>188</v>
      </c>
      <c r="B154" s="153">
        <v>802</v>
      </c>
      <c r="C154" s="139" t="s">
        <v>150</v>
      </c>
      <c r="D154" s="139" t="s">
        <v>143</v>
      </c>
      <c r="E154" s="139" t="s">
        <v>192</v>
      </c>
      <c r="F154" s="139" t="s">
        <v>30</v>
      </c>
      <c r="G154" s="139" t="s">
        <v>141</v>
      </c>
      <c r="H154" s="139" t="s">
        <v>152</v>
      </c>
      <c r="I154" s="138"/>
      <c r="J154" s="141">
        <f>J155</f>
        <v>612.5</v>
      </c>
      <c r="K154" s="141">
        <f>K155</f>
        <v>607.1</v>
      </c>
      <c r="L154" s="141">
        <f>L155</f>
        <v>607.1</v>
      </c>
    </row>
    <row r="155" spans="1:12" s="81" customFormat="1" ht="38.25" customHeight="1">
      <c r="A155" s="156" t="s">
        <v>98</v>
      </c>
      <c r="B155" s="113">
        <v>802</v>
      </c>
      <c r="C155" s="125" t="s">
        <v>150</v>
      </c>
      <c r="D155" s="125" t="s">
        <v>143</v>
      </c>
      <c r="E155" s="125" t="s">
        <v>192</v>
      </c>
      <c r="F155" s="125" t="s">
        <v>30</v>
      </c>
      <c r="G155" s="125" t="s">
        <v>141</v>
      </c>
      <c r="H155" s="125" t="s">
        <v>152</v>
      </c>
      <c r="I155" s="118">
        <v>240</v>
      </c>
      <c r="J155" s="126">
        <f>J156+J157+6.1-0.7</f>
        <v>612.5</v>
      </c>
      <c r="K155" s="126">
        <f>K156+K157</f>
        <v>607.1</v>
      </c>
      <c r="L155" s="126">
        <f>L156+L157</f>
        <v>607.1</v>
      </c>
    </row>
    <row r="156" spans="1:12" s="310" customFormat="1" ht="35.25" customHeight="1" hidden="1">
      <c r="A156" s="316" t="s">
        <v>79</v>
      </c>
      <c r="B156" s="314">
        <v>802</v>
      </c>
      <c r="C156" s="305" t="s">
        <v>150</v>
      </c>
      <c r="D156" s="305" t="s">
        <v>143</v>
      </c>
      <c r="E156" s="305" t="s">
        <v>192</v>
      </c>
      <c r="F156" s="305" t="s">
        <v>30</v>
      </c>
      <c r="G156" s="305" t="s">
        <v>141</v>
      </c>
      <c r="H156" s="305" t="s">
        <v>152</v>
      </c>
      <c r="I156" s="304">
        <v>244</v>
      </c>
      <c r="J156" s="309">
        <v>242.9</v>
      </c>
      <c r="K156" s="309">
        <v>242.9</v>
      </c>
      <c r="L156" s="309">
        <v>242.9</v>
      </c>
    </row>
    <row r="157" spans="1:12" s="310" customFormat="1" ht="35.25" customHeight="1" hidden="1">
      <c r="A157" s="316"/>
      <c r="B157" s="314"/>
      <c r="C157" s="305"/>
      <c r="D157" s="305"/>
      <c r="E157" s="305"/>
      <c r="F157" s="305"/>
      <c r="G157" s="305"/>
      <c r="H157" s="305"/>
      <c r="I157" s="304">
        <v>247</v>
      </c>
      <c r="J157" s="309">
        <v>364.2</v>
      </c>
      <c r="K157" s="309">
        <v>364.2</v>
      </c>
      <c r="L157" s="309">
        <v>364.2</v>
      </c>
    </row>
    <row r="158" spans="1:12" s="175" customFormat="1" ht="35.25" customHeight="1">
      <c r="A158" s="215" t="s">
        <v>210</v>
      </c>
      <c r="B158" s="213">
        <v>802</v>
      </c>
      <c r="C158" s="216" t="s">
        <v>150</v>
      </c>
      <c r="D158" s="216" t="s">
        <v>143</v>
      </c>
      <c r="E158" s="216" t="s">
        <v>192</v>
      </c>
      <c r="F158" s="216" t="s">
        <v>30</v>
      </c>
      <c r="G158" s="216" t="s">
        <v>141</v>
      </c>
      <c r="H158" s="125" t="s">
        <v>211</v>
      </c>
      <c r="I158" s="69"/>
      <c r="J158" s="214">
        <f aca="true" t="shared" si="14" ref="J158:L159">J159</f>
        <v>185.5</v>
      </c>
      <c r="K158" s="214">
        <f t="shared" si="14"/>
        <v>0</v>
      </c>
      <c r="L158" s="214">
        <f t="shared" si="14"/>
        <v>0</v>
      </c>
    </row>
    <row r="159" spans="1:12" s="175" customFormat="1" ht="35.25" customHeight="1">
      <c r="A159" s="217" t="s">
        <v>98</v>
      </c>
      <c r="B159" s="213">
        <v>802</v>
      </c>
      <c r="C159" s="216" t="s">
        <v>150</v>
      </c>
      <c r="D159" s="216" t="s">
        <v>143</v>
      </c>
      <c r="E159" s="216" t="s">
        <v>192</v>
      </c>
      <c r="F159" s="216" t="s">
        <v>30</v>
      </c>
      <c r="G159" s="216" t="s">
        <v>141</v>
      </c>
      <c r="H159" s="125" t="s">
        <v>211</v>
      </c>
      <c r="I159" s="69">
        <v>240</v>
      </c>
      <c r="J159" s="214">
        <f>J160+9.8-9.8</f>
        <v>185.5</v>
      </c>
      <c r="K159" s="214">
        <f t="shared" si="14"/>
        <v>0</v>
      </c>
      <c r="L159" s="214">
        <f t="shared" si="14"/>
        <v>0</v>
      </c>
    </row>
    <row r="160" spans="1:12" s="310" customFormat="1" ht="35.25" customHeight="1" hidden="1">
      <c r="A160" s="316" t="s">
        <v>79</v>
      </c>
      <c r="B160" s="314">
        <v>802</v>
      </c>
      <c r="C160" s="305" t="s">
        <v>150</v>
      </c>
      <c r="D160" s="305" t="s">
        <v>143</v>
      </c>
      <c r="E160" s="305" t="s">
        <v>192</v>
      </c>
      <c r="F160" s="305" t="s">
        <v>30</v>
      </c>
      <c r="G160" s="305" t="s">
        <v>141</v>
      </c>
      <c r="H160" s="305" t="s">
        <v>211</v>
      </c>
      <c r="I160" s="304">
        <v>244</v>
      </c>
      <c r="J160" s="309">
        <v>185.5</v>
      </c>
      <c r="K160" s="309">
        <v>0</v>
      </c>
      <c r="L160" s="309">
        <v>0</v>
      </c>
    </row>
    <row r="161" spans="1:12" s="381" customFormat="1" ht="27" customHeight="1">
      <c r="A161" s="215" t="s">
        <v>199</v>
      </c>
      <c r="B161" s="377">
        <v>802</v>
      </c>
      <c r="C161" s="378" t="s">
        <v>150</v>
      </c>
      <c r="D161" s="378" t="s">
        <v>143</v>
      </c>
      <c r="E161" s="378" t="s">
        <v>192</v>
      </c>
      <c r="F161" s="378" t="s">
        <v>30</v>
      </c>
      <c r="G161" s="378" t="s">
        <v>141</v>
      </c>
      <c r="H161" s="378" t="s">
        <v>125</v>
      </c>
      <c r="I161" s="379"/>
      <c r="J161" s="380">
        <f aca="true" t="shared" si="15" ref="J161:L162">J162</f>
        <v>650</v>
      </c>
      <c r="K161" s="380">
        <f t="shared" si="15"/>
        <v>0</v>
      </c>
      <c r="L161" s="380">
        <f t="shared" si="15"/>
        <v>0</v>
      </c>
    </row>
    <row r="162" spans="1:12" s="38" customFormat="1" ht="35.25" customHeight="1">
      <c r="A162" s="236" t="s">
        <v>98</v>
      </c>
      <c r="B162" s="213">
        <v>802</v>
      </c>
      <c r="C162" s="216" t="s">
        <v>150</v>
      </c>
      <c r="D162" s="216" t="s">
        <v>143</v>
      </c>
      <c r="E162" s="216" t="s">
        <v>192</v>
      </c>
      <c r="F162" s="216" t="s">
        <v>30</v>
      </c>
      <c r="G162" s="216" t="s">
        <v>141</v>
      </c>
      <c r="H162" s="216" t="s">
        <v>125</v>
      </c>
      <c r="I162" s="69">
        <v>240</v>
      </c>
      <c r="J162" s="214">
        <f t="shared" si="15"/>
        <v>650</v>
      </c>
      <c r="K162" s="214">
        <f t="shared" si="15"/>
        <v>0</v>
      </c>
      <c r="L162" s="214">
        <f t="shared" si="15"/>
        <v>0</v>
      </c>
    </row>
    <row r="163" spans="1:12" s="340" customFormat="1" ht="45.75" customHeight="1" hidden="1">
      <c r="A163" s="339" t="s">
        <v>79</v>
      </c>
      <c r="B163" s="326">
        <v>802</v>
      </c>
      <c r="C163" s="333" t="s">
        <v>150</v>
      </c>
      <c r="D163" s="333" t="s">
        <v>143</v>
      </c>
      <c r="E163" s="333" t="s">
        <v>192</v>
      </c>
      <c r="F163" s="333" t="s">
        <v>30</v>
      </c>
      <c r="G163" s="333" t="s">
        <v>141</v>
      </c>
      <c r="H163" s="333" t="s">
        <v>125</v>
      </c>
      <c r="I163" s="332">
        <v>244</v>
      </c>
      <c r="J163" s="330">
        <f>195+455</f>
        <v>650</v>
      </c>
      <c r="K163" s="330">
        <v>0</v>
      </c>
      <c r="L163" s="330">
        <v>0</v>
      </c>
    </row>
    <row r="164" spans="1:12" s="81" customFormat="1" ht="15.75">
      <c r="A164" s="116" t="s">
        <v>33</v>
      </c>
      <c r="B164" s="117">
        <v>802</v>
      </c>
      <c r="C164" s="121" t="s">
        <v>154</v>
      </c>
      <c r="D164" s="121" t="s">
        <v>71</v>
      </c>
      <c r="E164" s="123"/>
      <c r="F164" s="123"/>
      <c r="G164" s="123"/>
      <c r="H164" s="123"/>
      <c r="I164" s="117"/>
      <c r="J164" s="120">
        <f>J165</f>
        <v>4.3</v>
      </c>
      <c r="K164" s="120">
        <f>K165</f>
        <v>0</v>
      </c>
      <c r="L164" s="120">
        <f>L165</f>
        <v>0</v>
      </c>
    </row>
    <row r="165" spans="1:12" s="87" customFormat="1" ht="15.75">
      <c r="A165" s="116" t="s">
        <v>32</v>
      </c>
      <c r="B165" s="117">
        <v>802</v>
      </c>
      <c r="C165" s="121" t="s">
        <v>154</v>
      </c>
      <c r="D165" s="121" t="s">
        <v>154</v>
      </c>
      <c r="E165" s="131"/>
      <c r="F165" s="131"/>
      <c r="G165" s="131"/>
      <c r="H165" s="131"/>
      <c r="I165" s="117"/>
      <c r="J165" s="120">
        <f>J168</f>
        <v>4.3</v>
      </c>
      <c r="K165" s="120">
        <f>K168</f>
        <v>0</v>
      </c>
      <c r="L165" s="120">
        <f>L168</f>
        <v>0</v>
      </c>
    </row>
    <row r="166" spans="1:12" s="87" customFormat="1" ht="30.75" customHeight="1">
      <c r="A166" s="130" t="s">
        <v>193</v>
      </c>
      <c r="B166" s="117">
        <v>802</v>
      </c>
      <c r="C166" s="121" t="s">
        <v>154</v>
      </c>
      <c r="D166" s="121" t="s">
        <v>154</v>
      </c>
      <c r="E166" s="131" t="s">
        <v>192</v>
      </c>
      <c r="F166" s="131" t="s">
        <v>30</v>
      </c>
      <c r="G166" s="131" t="s">
        <v>71</v>
      </c>
      <c r="H166" s="131" t="s">
        <v>73</v>
      </c>
      <c r="I166" s="117"/>
      <c r="J166" s="120">
        <f>J167</f>
        <v>4.3</v>
      </c>
      <c r="K166" s="120">
        <f aca="true" t="shared" si="16" ref="K166:L168">K167</f>
        <v>0</v>
      </c>
      <c r="L166" s="120">
        <f t="shared" si="16"/>
        <v>0</v>
      </c>
    </row>
    <row r="167" spans="1:12" s="92" customFormat="1" ht="31.5" customHeight="1">
      <c r="A167" s="132" t="s">
        <v>264</v>
      </c>
      <c r="B167" s="133">
        <v>802</v>
      </c>
      <c r="C167" s="134" t="s">
        <v>154</v>
      </c>
      <c r="D167" s="134" t="s">
        <v>154</v>
      </c>
      <c r="E167" s="135" t="s">
        <v>192</v>
      </c>
      <c r="F167" s="135" t="s">
        <v>30</v>
      </c>
      <c r="G167" s="135" t="s">
        <v>150</v>
      </c>
      <c r="H167" s="135" t="s">
        <v>73</v>
      </c>
      <c r="I167" s="133"/>
      <c r="J167" s="136">
        <f>J168</f>
        <v>4.3</v>
      </c>
      <c r="K167" s="136">
        <f t="shared" si="16"/>
        <v>0</v>
      </c>
      <c r="L167" s="136">
        <f t="shared" si="16"/>
        <v>0</v>
      </c>
    </row>
    <row r="168" spans="1:12" s="93" customFormat="1" ht="63">
      <c r="A168" s="160" t="s">
        <v>120</v>
      </c>
      <c r="B168" s="153">
        <v>802</v>
      </c>
      <c r="C168" s="154">
        <v>7</v>
      </c>
      <c r="D168" s="139" t="s">
        <v>154</v>
      </c>
      <c r="E168" s="140" t="s">
        <v>192</v>
      </c>
      <c r="F168" s="140" t="s">
        <v>30</v>
      </c>
      <c r="G168" s="140" t="s">
        <v>150</v>
      </c>
      <c r="H168" s="140" t="s">
        <v>121</v>
      </c>
      <c r="I168" s="155"/>
      <c r="J168" s="141">
        <f>J169</f>
        <v>4.3</v>
      </c>
      <c r="K168" s="141">
        <f t="shared" si="16"/>
        <v>0</v>
      </c>
      <c r="L168" s="141">
        <f t="shared" si="16"/>
        <v>0</v>
      </c>
    </row>
    <row r="169" spans="1:12" s="100" customFormat="1" ht="20.25" customHeight="1">
      <c r="A169" s="124" t="s">
        <v>22</v>
      </c>
      <c r="B169" s="113">
        <v>802</v>
      </c>
      <c r="C169" s="122">
        <v>7</v>
      </c>
      <c r="D169" s="125" t="s">
        <v>154</v>
      </c>
      <c r="E169" s="123" t="s">
        <v>192</v>
      </c>
      <c r="F169" s="123" t="s">
        <v>30</v>
      </c>
      <c r="G169" s="123" t="s">
        <v>150</v>
      </c>
      <c r="H169" s="123" t="s">
        <v>121</v>
      </c>
      <c r="I169" s="129">
        <v>540</v>
      </c>
      <c r="J169" s="126">
        <v>4.3</v>
      </c>
      <c r="K169" s="126">
        <v>0</v>
      </c>
      <c r="L169" s="126">
        <v>0</v>
      </c>
    </row>
    <row r="170" spans="1:12" s="83" customFormat="1" ht="15" customHeight="1">
      <c r="A170" s="116" t="s">
        <v>9</v>
      </c>
      <c r="B170" s="117">
        <v>802</v>
      </c>
      <c r="C170" s="121" t="s">
        <v>149</v>
      </c>
      <c r="D170" s="121" t="s">
        <v>71</v>
      </c>
      <c r="E170" s="122"/>
      <c r="F170" s="123"/>
      <c r="G170" s="123"/>
      <c r="H170" s="129"/>
      <c r="I170" s="118"/>
      <c r="J170" s="120">
        <f aca="true" t="shared" si="17" ref="J170:L172">J171</f>
        <v>583.8000000000001</v>
      </c>
      <c r="K170" s="120">
        <f t="shared" si="17"/>
        <v>555.6</v>
      </c>
      <c r="L170" s="120">
        <f t="shared" si="17"/>
        <v>555.6</v>
      </c>
    </row>
    <row r="171" spans="1:12" s="89" customFormat="1" ht="16.5" customHeight="1">
      <c r="A171" s="116" t="s">
        <v>27</v>
      </c>
      <c r="B171" s="117">
        <v>802</v>
      </c>
      <c r="C171" s="121" t="s">
        <v>149</v>
      </c>
      <c r="D171" s="121" t="s">
        <v>138</v>
      </c>
      <c r="E171" s="147"/>
      <c r="F171" s="131"/>
      <c r="G171" s="131"/>
      <c r="H171" s="148"/>
      <c r="I171" s="117"/>
      <c r="J171" s="120">
        <f t="shared" si="17"/>
        <v>583.8000000000001</v>
      </c>
      <c r="K171" s="120">
        <f t="shared" si="17"/>
        <v>555.6</v>
      </c>
      <c r="L171" s="120">
        <f t="shared" si="17"/>
        <v>555.6</v>
      </c>
    </row>
    <row r="172" spans="1:14" s="83" customFormat="1" ht="16.5" customHeight="1">
      <c r="A172" s="124" t="s">
        <v>155</v>
      </c>
      <c r="B172" s="118">
        <v>802</v>
      </c>
      <c r="C172" s="125" t="s">
        <v>149</v>
      </c>
      <c r="D172" s="125" t="s">
        <v>138</v>
      </c>
      <c r="E172" s="122">
        <v>91</v>
      </c>
      <c r="F172" s="123" t="s">
        <v>30</v>
      </c>
      <c r="G172" s="123" t="s">
        <v>71</v>
      </c>
      <c r="H172" s="123" t="s">
        <v>73</v>
      </c>
      <c r="I172" s="118"/>
      <c r="J172" s="126">
        <f t="shared" si="17"/>
        <v>583.8000000000001</v>
      </c>
      <c r="K172" s="126">
        <f t="shared" si="17"/>
        <v>555.6</v>
      </c>
      <c r="L172" s="126">
        <f t="shared" si="17"/>
        <v>555.6</v>
      </c>
      <c r="N172" s="94"/>
    </row>
    <row r="173" spans="1:14" s="86" customFormat="1" ht="24.75" customHeight="1">
      <c r="A173" s="124" t="s">
        <v>159</v>
      </c>
      <c r="B173" s="118">
        <v>802</v>
      </c>
      <c r="C173" s="125" t="s">
        <v>149</v>
      </c>
      <c r="D173" s="125" t="s">
        <v>138</v>
      </c>
      <c r="E173" s="123" t="s">
        <v>20</v>
      </c>
      <c r="F173" s="123" t="s">
        <v>30</v>
      </c>
      <c r="G173" s="123" t="s">
        <v>71</v>
      </c>
      <c r="H173" s="123" t="s">
        <v>160</v>
      </c>
      <c r="I173" s="118"/>
      <c r="J173" s="126">
        <f>J174</f>
        <v>583.8000000000001</v>
      </c>
      <c r="K173" s="126">
        <f>K175</f>
        <v>555.6</v>
      </c>
      <c r="L173" s="126">
        <f>L175</f>
        <v>555.6</v>
      </c>
      <c r="N173" s="94"/>
    </row>
    <row r="174" spans="1:13" s="385" customFormat="1" ht="31.5" customHeight="1">
      <c r="A174" s="137" t="s">
        <v>122</v>
      </c>
      <c r="B174" s="153">
        <v>802</v>
      </c>
      <c r="C174" s="154">
        <v>10</v>
      </c>
      <c r="D174" s="154">
        <v>1</v>
      </c>
      <c r="E174" s="154">
        <v>91</v>
      </c>
      <c r="F174" s="140" t="s">
        <v>30</v>
      </c>
      <c r="G174" s="140" t="s">
        <v>71</v>
      </c>
      <c r="H174" s="140" t="s">
        <v>160</v>
      </c>
      <c r="I174" s="155">
        <v>320</v>
      </c>
      <c r="J174" s="141">
        <f>J175+28.2</f>
        <v>583.8000000000001</v>
      </c>
      <c r="K174" s="141">
        <f>K175</f>
        <v>555.6</v>
      </c>
      <c r="L174" s="141">
        <f>L175</f>
        <v>555.6</v>
      </c>
      <c r="M174" s="384"/>
    </row>
    <row r="175" spans="1:16" s="310" customFormat="1" ht="31.5" customHeight="1" hidden="1">
      <c r="A175" s="303" t="s">
        <v>156</v>
      </c>
      <c r="B175" s="304">
        <v>802</v>
      </c>
      <c r="C175" s="305" t="s">
        <v>149</v>
      </c>
      <c r="D175" s="305" t="s">
        <v>138</v>
      </c>
      <c r="E175" s="308" t="s">
        <v>20</v>
      </c>
      <c r="F175" s="308" t="s">
        <v>30</v>
      </c>
      <c r="G175" s="308" t="s">
        <v>71</v>
      </c>
      <c r="H175" s="308" t="s">
        <v>160</v>
      </c>
      <c r="I175" s="304">
        <v>321</v>
      </c>
      <c r="J175" s="309">
        <v>555.6</v>
      </c>
      <c r="K175" s="309">
        <v>555.6</v>
      </c>
      <c r="L175" s="309">
        <v>555.6</v>
      </c>
      <c r="O175" s="317"/>
      <c r="P175" s="317"/>
    </row>
    <row r="176" spans="1:12" s="428" customFormat="1" ht="15.75">
      <c r="A176" s="425" t="s">
        <v>31</v>
      </c>
      <c r="B176" s="426">
        <v>802</v>
      </c>
      <c r="C176" s="342">
        <v>11</v>
      </c>
      <c r="D176" s="342">
        <v>0</v>
      </c>
      <c r="E176" s="427"/>
      <c r="F176" s="427"/>
      <c r="G176" s="346"/>
      <c r="H176" s="346"/>
      <c r="I176" s="347"/>
      <c r="J176" s="356">
        <f aca="true" t="shared" si="18" ref="J176:L181">J177</f>
        <v>1000</v>
      </c>
      <c r="K176" s="356">
        <f t="shared" si="18"/>
        <v>0</v>
      </c>
      <c r="L176" s="356">
        <f t="shared" si="18"/>
        <v>0</v>
      </c>
    </row>
    <row r="177" spans="1:12" s="428" customFormat="1" ht="15.75">
      <c r="A177" s="425" t="s">
        <v>36</v>
      </c>
      <c r="B177" s="426">
        <v>802</v>
      </c>
      <c r="C177" s="342">
        <v>11</v>
      </c>
      <c r="D177" s="342">
        <v>1</v>
      </c>
      <c r="E177" s="427"/>
      <c r="F177" s="427"/>
      <c r="G177" s="346"/>
      <c r="H177" s="346"/>
      <c r="I177" s="347"/>
      <c r="J177" s="356">
        <f t="shared" si="18"/>
        <v>1000</v>
      </c>
      <c r="K177" s="356">
        <f t="shared" si="18"/>
        <v>0</v>
      </c>
      <c r="L177" s="356">
        <f t="shared" si="18"/>
        <v>0</v>
      </c>
    </row>
    <row r="178" spans="1:12" s="404" customFormat="1" ht="37.5" customHeight="1">
      <c r="A178" s="345" t="s">
        <v>193</v>
      </c>
      <c r="B178" s="426">
        <v>802</v>
      </c>
      <c r="C178" s="342">
        <v>11</v>
      </c>
      <c r="D178" s="342">
        <v>1</v>
      </c>
      <c r="E178" s="343" t="s">
        <v>192</v>
      </c>
      <c r="F178" s="343" t="s">
        <v>30</v>
      </c>
      <c r="G178" s="343" t="s">
        <v>71</v>
      </c>
      <c r="H178" s="343" t="s">
        <v>73</v>
      </c>
      <c r="I178" s="344"/>
      <c r="J178" s="355">
        <f t="shared" si="18"/>
        <v>1000</v>
      </c>
      <c r="K178" s="355">
        <f t="shared" si="18"/>
        <v>0</v>
      </c>
      <c r="L178" s="355">
        <f t="shared" si="18"/>
        <v>0</v>
      </c>
    </row>
    <row r="179" spans="1:12" s="432" customFormat="1" ht="31.5">
      <c r="A179" s="429" t="s">
        <v>157</v>
      </c>
      <c r="B179" s="430">
        <v>802</v>
      </c>
      <c r="C179" s="348">
        <v>11</v>
      </c>
      <c r="D179" s="348">
        <v>1</v>
      </c>
      <c r="E179" s="350" t="s">
        <v>192</v>
      </c>
      <c r="F179" s="350" t="s">
        <v>30</v>
      </c>
      <c r="G179" s="350" t="s">
        <v>146</v>
      </c>
      <c r="H179" s="350" t="s">
        <v>73</v>
      </c>
      <c r="I179" s="351"/>
      <c r="J179" s="431">
        <f>J182</f>
        <v>1000</v>
      </c>
      <c r="K179" s="431">
        <f>K180</f>
        <v>0</v>
      </c>
      <c r="L179" s="431">
        <f>L180</f>
        <v>0</v>
      </c>
    </row>
    <row r="180" spans="1:12" s="432" customFormat="1" ht="26.25" customHeight="1">
      <c r="A180" s="215" t="s">
        <v>199</v>
      </c>
      <c r="B180" s="433">
        <v>802</v>
      </c>
      <c r="C180" s="349">
        <v>11</v>
      </c>
      <c r="D180" s="349">
        <v>1</v>
      </c>
      <c r="E180" s="350" t="s">
        <v>192</v>
      </c>
      <c r="F180" s="350" t="s">
        <v>30</v>
      </c>
      <c r="G180" s="350" t="s">
        <v>146</v>
      </c>
      <c r="H180" s="216" t="s">
        <v>125</v>
      </c>
      <c r="I180" s="351"/>
      <c r="J180" s="431">
        <f>J181</f>
        <v>1000</v>
      </c>
      <c r="K180" s="431">
        <f>K181</f>
        <v>0</v>
      </c>
      <c r="L180" s="431">
        <f>L181</f>
        <v>0</v>
      </c>
    </row>
    <row r="181" spans="1:12" s="435" customFormat="1" ht="31.5">
      <c r="A181" s="434" t="s">
        <v>98</v>
      </c>
      <c r="B181" s="423">
        <v>802</v>
      </c>
      <c r="C181" s="352">
        <v>11</v>
      </c>
      <c r="D181" s="352">
        <v>1</v>
      </c>
      <c r="E181" s="343" t="s">
        <v>192</v>
      </c>
      <c r="F181" s="343" t="s">
        <v>30</v>
      </c>
      <c r="G181" s="343" t="s">
        <v>146</v>
      </c>
      <c r="H181" s="216" t="s">
        <v>125</v>
      </c>
      <c r="I181" s="344">
        <v>240</v>
      </c>
      <c r="J181" s="355">
        <f t="shared" si="18"/>
        <v>1000</v>
      </c>
      <c r="K181" s="355">
        <f t="shared" si="18"/>
        <v>0</v>
      </c>
      <c r="L181" s="355">
        <f t="shared" si="18"/>
        <v>0</v>
      </c>
    </row>
    <row r="182" spans="1:12" s="445" customFormat="1" ht="34.5" customHeight="1" hidden="1">
      <c r="A182" s="325" t="s">
        <v>55</v>
      </c>
      <c r="B182" s="326">
        <v>802</v>
      </c>
      <c r="C182" s="327">
        <v>11</v>
      </c>
      <c r="D182" s="327">
        <v>1</v>
      </c>
      <c r="E182" s="328" t="s">
        <v>192</v>
      </c>
      <c r="F182" s="328" t="s">
        <v>30</v>
      </c>
      <c r="G182" s="328" t="s">
        <v>146</v>
      </c>
      <c r="H182" s="333" t="s">
        <v>125</v>
      </c>
      <c r="I182" s="329">
        <v>244</v>
      </c>
      <c r="J182" s="330">
        <f>300+700</f>
        <v>1000</v>
      </c>
      <c r="K182" s="330">
        <v>0</v>
      </c>
      <c r="L182" s="330">
        <v>0</v>
      </c>
    </row>
    <row r="183" spans="1:12" s="87" customFormat="1" ht="16.5" customHeight="1">
      <c r="A183" s="167" t="s">
        <v>158</v>
      </c>
      <c r="B183" s="146"/>
      <c r="C183" s="147"/>
      <c r="D183" s="147"/>
      <c r="E183" s="147"/>
      <c r="F183" s="131"/>
      <c r="G183" s="131"/>
      <c r="H183" s="131"/>
      <c r="I183" s="117"/>
      <c r="J183" s="120">
        <f>J185-J184</f>
        <v>11603.399999999998</v>
      </c>
      <c r="K183" s="120">
        <f>K185-K184</f>
        <v>7190.1</v>
      </c>
      <c r="L183" s="120">
        <f>L185-L184</f>
        <v>7272.700000000001</v>
      </c>
    </row>
    <row r="184" spans="1:12" s="87" customFormat="1" ht="15.75">
      <c r="A184" s="168" t="s">
        <v>94</v>
      </c>
      <c r="B184" s="169"/>
      <c r="C184" s="170"/>
      <c r="D184" s="170"/>
      <c r="E184" s="166"/>
      <c r="F184" s="166"/>
      <c r="G184" s="131"/>
      <c r="H184" s="131"/>
      <c r="I184" s="148"/>
      <c r="J184" s="120">
        <v>0</v>
      </c>
      <c r="K184" s="120">
        <v>170</v>
      </c>
      <c r="L184" s="120">
        <v>353</v>
      </c>
    </row>
    <row r="185" spans="1:12" s="81" customFormat="1" ht="15.75">
      <c r="A185" s="116" t="s">
        <v>15</v>
      </c>
      <c r="B185" s="118"/>
      <c r="C185" s="125"/>
      <c r="D185" s="125"/>
      <c r="E185" s="113"/>
      <c r="F185" s="113"/>
      <c r="G185" s="119"/>
      <c r="H185" s="119"/>
      <c r="I185" s="118"/>
      <c r="J185" s="120">
        <f>J29+J97+J104+J121+J114+J164+J170+J176</f>
        <v>11603.399999999998</v>
      </c>
      <c r="K185" s="120">
        <f>K29+K97+K104+K121+K164+K170+K176+K184</f>
        <v>7360.1</v>
      </c>
      <c r="L185" s="120">
        <f>L29+L97+L104+L121+L164+L170+L176+L184</f>
        <v>7625.700000000001</v>
      </c>
    </row>
    <row r="186" ht="4.5" customHeight="1">
      <c r="J186" s="171"/>
    </row>
    <row r="187" spans="10:12" ht="12.75">
      <c r="J187" s="172"/>
      <c r="K187" s="173"/>
      <c r="L187" s="174" t="s">
        <v>290</v>
      </c>
    </row>
    <row r="192" ht="12.75">
      <c r="N192" s="48"/>
    </row>
  </sheetData>
  <sheetProtection/>
  <mergeCells count="13">
    <mergeCell ref="H15:K15"/>
    <mergeCell ref="H17:K17"/>
    <mergeCell ref="H18:K18"/>
    <mergeCell ref="E27:H27"/>
    <mergeCell ref="A23:L23"/>
    <mergeCell ref="A25:A26"/>
    <mergeCell ref="B25:B26"/>
    <mergeCell ref="C25:C26"/>
    <mergeCell ref="I2:K2"/>
    <mergeCell ref="D25:D26"/>
    <mergeCell ref="E25:H26"/>
    <mergeCell ref="I25:I26"/>
    <mergeCell ref="J25:L25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2" r:id="rId1"/>
  <rowBreaks count="2" manualBreakCount="2">
    <brk id="145" max="11" man="1"/>
    <brk id="16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N113"/>
  <sheetViews>
    <sheetView view="pageBreakPreview" zoomScale="90" zoomScaleNormal="75" zoomScaleSheetLayoutView="90" zoomScalePageLayoutView="0" workbookViewId="0" topLeftCell="A5">
      <selection activeCell="J29" sqref="J29"/>
    </sheetView>
  </sheetViews>
  <sheetFormatPr defaultColWidth="9.140625" defaultRowHeight="12.75"/>
  <cols>
    <col min="1" max="1" width="57.8515625" style="65" customWidth="1"/>
    <col min="2" max="2" width="4.28125" style="65" customWidth="1"/>
    <col min="3" max="3" width="3.421875" style="65" customWidth="1"/>
    <col min="4" max="4" width="3.57421875" style="65" customWidth="1"/>
    <col min="5" max="5" width="9.140625" style="66" customWidth="1"/>
    <col min="6" max="6" width="6.28125" style="66" customWidth="1"/>
    <col min="7" max="7" width="6.00390625" style="66" customWidth="1"/>
    <col min="8" max="8" width="10.28125" style="66" customWidth="1"/>
    <col min="9" max="9" width="6.7109375" style="66" customWidth="1"/>
    <col min="10" max="10" width="14.421875" style="44" customWidth="1"/>
    <col min="11" max="11" width="15.140625" style="65" customWidth="1"/>
    <col min="12" max="12" width="10.421875" style="1" customWidth="1"/>
    <col min="13" max="16384" width="9.140625" style="1" customWidth="1"/>
  </cols>
  <sheetData>
    <row r="1" spans="7:8" ht="18.75" hidden="1">
      <c r="G1" s="50" t="s">
        <v>196</v>
      </c>
      <c r="H1" s="49"/>
    </row>
    <row r="2" spans="7:8" ht="18.75" hidden="1">
      <c r="G2" s="50" t="s">
        <v>29</v>
      </c>
      <c r="H2" s="49"/>
    </row>
    <row r="3" spans="7:8" ht="18.75" hidden="1">
      <c r="G3" s="50" t="s">
        <v>275</v>
      </c>
      <c r="H3" s="49"/>
    </row>
    <row r="4" ht="18" hidden="1"/>
    <row r="5" ht="18">
      <c r="G5" s="240" t="s">
        <v>196</v>
      </c>
    </row>
    <row r="6" ht="18">
      <c r="G6" s="240" t="s">
        <v>309</v>
      </c>
    </row>
    <row r="7" ht="18">
      <c r="G7" s="240" t="s">
        <v>316</v>
      </c>
    </row>
    <row r="8" ht="9.75" customHeight="1"/>
    <row r="9" spans="1:14" s="2" customFormat="1" ht="15">
      <c r="A9" s="63"/>
      <c r="B9" s="63"/>
      <c r="C9" s="63"/>
      <c r="D9" s="63"/>
      <c r="E9" s="64"/>
      <c r="F9" s="64"/>
      <c r="G9" s="473" t="s">
        <v>295</v>
      </c>
      <c r="H9" s="473"/>
      <c r="I9" s="473"/>
      <c r="J9" s="473"/>
      <c r="K9" s="302"/>
      <c r="L9" s="39"/>
      <c r="M9" s="39"/>
      <c r="N9" s="39"/>
    </row>
    <row r="10" spans="1:14" s="2" customFormat="1" ht="15">
      <c r="A10" s="63"/>
      <c r="B10" s="63"/>
      <c r="C10" s="63"/>
      <c r="D10" s="63"/>
      <c r="E10" s="64"/>
      <c r="F10" s="64"/>
      <c r="G10" s="301" t="s">
        <v>227</v>
      </c>
      <c r="H10" s="301"/>
      <c r="I10" s="301"/>
      <c r="J10" s="301"/>
      <c r="K10" s="302"/>
      <c r="L10" s="39"/>
      <c r="M10" s="39"/>
      <c r="N10" s="39"/>
    </row>
    <row r="11" spans="1:14" s="2" customFormat="1" ht="38.25" customHeight="1">
      <c r="A11" s="63"/>
      <c r="B11" s="63"/>
      <c r="C11" s="63"/>
      <c r="D11" s="63"/>
      <c r="E11" s="64"/>
      <c r="F11" s="64"/>
      <c r="G11" s="474" t="s">
        <v>278</v>
      </c>
      <c r="H11" s="474"/>
      <c r="I11" s="474"/>
      <c r="J11" s="474"/>
      <c r="K11" s="302"/>
      <c r="L11" s="39"/>
      <c r="M11" s="39"/>
      <c r="N11" s="39"/>
    </row>
    <row r="12" spans="7:14" ht="13.5" customHeight="1">
      <c r="G12" s="473" t="s">
        <v>299</v>
      </c>
      <c r="H12" s="473"/>
      <c r="I12" s="473"/>
      <c r="J12" s="473"/>
      <c r="K12" s="302"/>
      <c r="L12" s="42"/>
      <c r="M12" s="42"/>
      <c r="N12" s="42"/>
    </row>
    <row r="13" spans="1:14" s="2" customFormat="1" ht="15">
      <c r="A13" s="64"/>
      <c r="B13" s="64"/>
      <c r="C13" s="64"/>
      <c r="D13" s="64"/>
      <c r="E13" s="64"/>
      <c r="F13" s="64"/>
      <c r="G13" s="17"/>
      <c r="H13" s="64"/>
      <c r="I13" s="64"/>
      <c r="J13" s="17"/>
      <c r="K13" s="64"/>
      <c r="L13" s="40"/>
      <c r="M13" s="40"/>
      <c r="N13" s="40"/>
    </row>
    <row r="14" spans="1:14" s="2" customFormat="1" ht="18.75">
      <c r="A14" s="526" t="s">
        <v>137</v>
      </c>
      <c r="B14" s="526"/>
      <c r="C14" s="526"/>
      <c r="D14" s="526"/>
      <c r="E14" s="526"/>
      <c r="F14" s="526"/>
      <c r="G14" s="526"/>
      <c r="H14" s="526"/>
      <c r="I14" s="526"/>
      <c r="J14" s="526"/>
      <c r="K14" s="526"/>
      <c r="L14" s="526"/>
      <c r="M14" s="40"/>
      <c r="N14" s="40"/>
    </row>
    <row r="15" spans="1:12" s="2" customFormat="1" ht="51" customHeight="1">
      <c r="A15" s="519" t="s">
        <v>285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43"/>
    </row>
    <row r="16" spans="1:12" ht="3.75" customHeight="1">
      <c r="A16" s="520"/>
      <c r="B16" s="520"/>
      <c r="C16" s="520"/>
      <c r="D16" s="520"/>
      <c r="E16" s="520"/>
      <c r="F16" s="520"/>
      <c r="G16" s="520"/>
      <c r="H16" s="520"/>
      <c r="I16" s="521"/>
      <c r="J16" s="521"/>
      <c r="K16" s="521"/>
      <c r="L16" s="27"/>
    </row>
    <row r="17" spans="1:12" ht="26.25" customHeight="1">
      <c r="A17" s="525" t="s">
        <v>10</v>
      </c>
      <c r="B17" s="511" t="s">
        <v>18</v>
      </c>
      <c r="C17" s="512"/>
      <c r="D17" s="512"/>
      <c r="E17" s="513"/>
      <c r="F17" s="517" t="s">
        <v>25</v>
      </c>
      <c r="G17" s="518" t="s">
        <v>16</v>
      </c>
      <c r="H17" s="518" t="s">
        <v>17</v>
      </c>
      <c r="I17" s="517" t="s">
        <v>19</v>
      </c>
      <c r="J17" s="522" t="s">
        <v>49</v>
      </c>
      <c r="K17" s="523"/>
      <c r="L17" s="524"/>
    </row>
    <row r="18" spans="1:12" ht="18">
      <c r="A18" s="525"/>
      <c r="B18" s="514"/>
      <c r="C18" s="515"/>
      <c r="D18" s="515"/>
      <c r="E18" s="516"/>
      <c r="F18" s="517"/>
      <c r="G18" s="518"/>
      <c r="H18" s="518"/>
      <c r="I18" s="517"/>
      <c r="J18" s="67" t="s">
        <v>204</v>
      </c>
      <c r="K18" s="67" t="s">
        <v>226</v>
      </c>
      <c r="L18" s="67" t="s">
        <v>280</v>
      </c>
    </row>
    <row r="19" spans="1:12" ht="18">
      <c r="A19" s="68">
        <v>1</v>
      </c>
      <c r="B19" s="508">
        <v>2</v>
      </c>
      <c r="C19" s="509"/>
      <c r="D19" s="509"/>
      <c r="E19" s="510"/>
      <c r="F19" s="69">
        <v>3</v>
      </c>
      <c r="G19" s="69">
        <v>4</v>
      </c>
      <c r="H19" s="69">
        <v>5</v>
      </c>
      <c r="I19" s="69">
        <v>6</v>
      </c>
      <c r="J19" s="68">
        <v>7</v>
      </c>
      <c r="K19" s="68">
        <v>8</v>
      </c>
      <c r="L19" s="68">
        <v>9</v>
      </c>
    </row>
    <row r="20" spans="1:12" s="85" customFormat="1" ht="57" customHeight="1">
      <c r="A20" s="198" t="s">
        <v>193</v>
      </c>
      <c r="B20" s="199" t="s">
        <v>192</v>
      </c>
      <c r="C20" s="199" t="s">
        <v>30</v>
      </c>
      <c r="D20" s="199" t="s">
        <v>71</v>
      </c>
      <c r="E20" s="121" t="s">
        <v>73</v>
      </c>
      <c r="F20" s="117"/>
      <c r="G20" s="117"/>
      <c r="H20" s="122"/>
      <c r="I20" s="122"/>
      <c r="J20" s="120"/>
      <c r="K20" s="113"/>
      <c r="L20" s="300"/>
    </row>
    <row r="21" spans="1:12" s="86" customFormat="1" ht="39" customHeight="1">
      <c r="A21" s="200" t="s">
        <v>256</v>
      </c>
      <c r="B21" s="201" t="s">
        <v>192</v>
      </c>
      <c r="C21" s="201" t="s">
        <v>30</v>
      </c>
      <c r="D21" s="201" t="s">
        <v>138</v>
      </c>
      <c r="E21" s="121" t="s">
        <v>73</v>
      </c>
      <c r="F21" s="117">
        <v>802</v>
      </c>
      <c r="G21" s="121" t="s">
        <v>143</v>
      </c>
      <c r="H21" s="202">
        <v>10</v>
      </c>
      <c r="I21" s="147"/>
      <c r="J21" s="120">
        <f>J23+J25</f>
        <v>362.5</v>
      </c>
      <c r="K21" s="120">
        <f>K23+K25</f>
        <v>303.6</v>
      </c>
      <c r="L21" s="120">
        <f>L23+L25</f>
        <v>300</v>
      </c>
    </row>
    <row r="22" spans="1:12" s="95" customFormat="1" ht="27" customHeight="1">
      <c r="A22" s="137" t="s">
        <v>257</v>
      </c>
      <c r="B22" s="139" t="s">
        <v>192</v>
      </c>
      <c r="C22" s="139" t="s">
        <v>30</v>
      </c>
      <c r="D22" s="139" t="s">
        <v>138</v>
      </c>
      <c r="E22" s="139" t="s">
        <v>113</v>
      </c>
      <c r="F22" s="138">
        <v>802</v>
      </c>
      <c r="G22" s="139" t="s">
        <v>143</v>
      </c>
      <c r="H22" s="203">
        <v>10</v>
      </c>
      <c r="I22" s="154"/>
      <c r="J22" s="141">
        <f>J23</f>
        <v>362.5</v>
      </c>
      <c r="K22" s="141">
        <f>K23</f>
        <v>303.6</v>
      </c>
      <c r="L22" s="141">
        <f>L23</f>
        <v>300</v>
      </c>
    </row>
    <row r="23" spans="1:12" s="85" customFormat="1" ht="42" customHeight="1">
      <c r="A23" s="156" t="s">
        <v>98</v>
      </c>
      <c r="B23" s="125" t="s">
        <v>192</v>
      </c>
      <c r="C23" s="125" t="s">
        <v>30</v>
      </c>
      <c r="D23" s="125" t="s">
        <v>138</v>
      </c>
      <c r="E23" s="125" t="s">
        <v>113</v>
      </c>
      <c r="F23" s="118">
        <v>802</v>
      </c>
      <c r="G23" s="125" t="s">
        <v>143</v>
      </c>
      <c r="H23" s="127">
        <v>10</v>
      </c>
      <c r="I23" s="122">
        <v>240</v>
      </c>
      <c r="J23" s="126">
        <f>'приложение 4'!J109</f>
        <v>362.5</v>
      </c>
      <c r="K23" s="126">
        <f>'приложение 4'!K110</f>
        <v>303.6</v>
      </c>
      <c r="L23" s="126">
        <f>'приложение 4'!L110</f>
        <v>300</v>
      </c>
    </row>
    <row r="24" spans="1:12" s="85" customFormat="1" ht="42" customHeight="1">
      <c r="A24" s="160" t="s">
        <v>199</v>
      </c>
      <c r="B24" s="162" t="s">
        <v>192</v>
      </c>
      <c r="C24" s="139" t="s">
        <v>30</v>
      </c>
      <c r="D24" s="139" t="s">
        <v>138</v>
      </c>
      <c r="E24" s="139" t="s">
        <v>125</v>
      </c>
      <c r="F24" s="138">
        <v>802</v>
      </c>
      <c r="G24" s="139" t="s">
        <v>143</v>
      </c>
      <c r="H24" s="154">
        <v>10</v>
      </c>
      <c r="I24" s="154"/>
      <c r="J24" s="126">
        <f>J25</f>
        <v>0</v>
      </c>
      <c r="K24" s="126">
        <f>K25</f>
        <v>0</v>
      </c>
      <c r="L24" s="126">
        <f>L25</f>
        <v>0</v>
      </c>
    </row>
    <row r="25" spans="1:12" s="85" customFormat="1" ht="42" customHeight="1">
      <c r="A25" s="156" t="s">
        <v>98</v>
      </c>
      <c r="B25" s="164" t="s">
        <v>192</v>
      </c>
      <c r="C25" s="125" t="s">
        <v>30</v>
      </c>
      <c r="D25" s="139" t="s">
        <v>138</v>
      </c>
      <c r="E25" s="125" t="s">
        <v>125</v>
      </c>
      <c r="F25" s="118">
        <v>802</v>
      </c>
      <c r="G25" s="125" t="s">
        <v>143</v>
      </c>
      <c r="H25" s="122">
        <v>10</v>
      </c>
      <c r="I25" s="122">
        <v>240</v>
      </c>
      <c r="J25" s="126">
        <f>'приложение 4'!J113</f>
        <v>0</v>
      </c>
      <c r="K25" s="126">
        <f>'приложение 4'!K113</f>
        <v>0</v>
      </c>
      <c r="L25" s="126">
        <f>'приложение 4'!L113</f>
        <v>0</v>
      </c>
    </row>
    <row r="26" spans="1:12" s="85" customFormat="1" ht="41.25" customHeight="1">
      <c r="A26" s="158" t="s">
        <v>259</v>
      </c>
      <c r="B26" s="204" t="s">
        <v>192</v>
      </c>
      <c r="C26" s="204" t="s">
        <v>30</v>
      </c>
      <c r="D26" s="204" t="s">
        <v>139</v>
      </c>
      <c r="E26" s="204" t="s">
        <v>73</v>
      </c>
      <c r="F26" s="205">
        <v>802</v>
      </c>
      <c r="G26" s="204" t="s">
        <v>150</v>
      </c>
      <c r="H26" s="131" t="s">
        <v>138</v>
      </c>
      <c r="I26" s="147"/>
      <c r="J26" s="120">
        <f>J28+J30</f>
        <v>496.59999999999997</v>
      </c>
      <c r="K26" s="120">
        <f>K30+K28</f>
        <v>21</v>
      </c>
      <c r="L26" s="120">
        <f>L30+L28</f>
        <v>21</v>
      </c>
    </row>
    <row r="27" spans="1:12" s="85" customFormat="1" ht="25.5" customHeight="1">
      <c r="A27" s="137" t="s">
        <v>260</v>
      </c>
      <c r="B27" s="162" t="s">
        <v>192</v>
      </c>
      <c r="C27" s="162" t="s">
        <v>30</v>
      </c>
      <c r="D27" s="162" t="s">
        <v>139</v>
      </c>
      <c r="E27" s="123" t="s">
        <v>163</v>
      </c>
      <c r="F27" s="163">
        <v>802</v>
      </c>
      <c r="G27" s="162" t="s">
        <v>150</v>
      </c>
      <c r="H27" s="140" t="s">
        <v>138</v>
      </c>
      <c r="I27" s="154"/>
      <c r="J27" s="126">
        <f>J28</f>
        <v>0</v>
      </c>
      <c r="K27" s="126">
        <f>K28</f>
        <v>21</v>
      </c>
      <c r="L27" s="126">
        <f>L28</f>
        <v>21</v>
      </c>
    </row>
    <row r="28" spans="1:12" s="85" customFormat="1" ht="31.5" customHeight="1">
      <c r="A28" s="124" t="s">
        <v>98</v>
      </c>
      <c r="B28" s="164" t="s">
        <v>192</v>
      </c>
      <c r="C28" s="164" t="s">
        <v>30</v>
      </c>
      <c r="D28" s="164" t="s">
        <v>139</v>
      </c>
      <c r="E28" s="123" t="s">
        <v>163</v>
      </c>
      <c r="F28" s="165">
        <v>802</v>
      </c>
      <c r="G28" s="164" t="s">
        <v>150</v>
      </c>
      <c r="H28" s="123" t="s">
        <v>138</v>
      </c>
      <c r="I28" s="122">
        <v>240</v>
      </c>
      <c r="J28" s="126">
        <f>'приложение 4'!J126</f>
        <v>0</v>
      </c>
      <c r="K28" s="126">
        <f>'приложение 4'!K127</f>
        <v>21</v>
      </c>
      <c r="L28" s="126">
        <f>'приложение 4'!L127</f>
        <v>21</v>
      </c>
    </row>
    <row r="29" spans="1:12" s="85" customFormat="1" ht="99.75" customHeight="1">
      <c r="A29" s="137" t="s">
        <v>114</v>
      </c>
      <c r="B29" s="162" t="s">
        <v>192</v>
      </c>
      <c r="C29" s="162" t="s">
        <v>30</v>
      </c>
      <c r="D29" s="162" t="s">
        <v>139</v>
      </c>
      <c r="E29" s="123" t="s">
        <v>115</v>
      </c>
      <c r="F29" s="163">
        <v>802</v>
      </c>
      <c r="G29" s="162" t="s">
        <v>150</v>
      </c>
      <c r="H29" s="140" t="s">
        <v>138</v>
      </c>
      <c r="I29" s="154"/>
      <c r="J29" s="126">
        <f>J30</f>
        <v>496.59999999999997</v>
      </c>
      <c r="K29" s="126">
        <f>K30</f>
        <v>0</v>
      </c>
      <c r="L29" s="126">
        <f>L30</f>
        <v>0</v>
      </c>
    </row>
    <row r="30" spans="1:12" s="85" customFormat="1" ht="33" customHeight="1">
      <c r="A30" s="124" t="s">
        <v>98</v>
      </c>
      <c r="B30" s="164" t="s">
        <v>192</v>
      </c>
      <c r="C30" s="164" t="s">
        <v>30</v>
      </c>
      <c r="D30" s="164" t="s">
        <v>139</v>
      </c>
      <c r="E30" s="123" t="s">
        <v>115</v>
      </c>
      <c r="F30" s="165">
        <v>802</v>
      </c>
      <c r="G30" s="164" t="s">
        <v>150</v>
      </c>
      <c r="H30" s="123" t="s">
        <v>138</v>
      </c>
      <c r="I30" s="122">
        <v>240</v>
      </c>
      <c r="J30" s="126">
        <f>'приложение 4'!J131</f>
        <v>496.59999999999997</v>
      </c>
      <c r="K30" s="126">
        <f>'приложение 4'!K131</f>
        <v>0</v>
      </c>
      <c r="L30" s="126">
        <f>'приложение 4'!L131</f>
        <v>0</v>
      </c>
    </row>
    <row r="31" spans="1:12" s="85" customFormat="1" ht="36" customHeight="1">
      <c r="A31" s="158" t="s">
        <v>261</v>
      </c>
      <c r="B31" s="204" t="s">
        <v>192</v>
      </c>
      <c r="C31" s="204" t="s">
        <v>30</v>
      </c>
      <c r="D31" s="204" t="s">
        <v>143</v>
      </c>
      <c r="E31" s="131" t="s">
        <v>73</v>
      </c>
      <c r="F31" s="205">
        <v>802</v>
      </c>
      <c r="G31" s="204" t="s">
        <v>150</v>
      </c>
      <c r="H31" s="131" t="s">
        <v>139</v>
      </c>
      <c r="I31" s="147"/>
      <c r="J31" s="120">
        <f>J32+J36</f>
        <v>1234.6</v>
      </c>
      <c r="K31" s="120">
        <f>K32</f>
        <v>0</v>
      </c>
      <c r="L31" s="120">
        <f>L32</f>
        <v>0</v>
      </c>
    </row>
    <row r="32" spans="1:12" s="85" customFormat="1" ht="72.75" customHeight="1">
      <c r="A32" s="160" t="s">
        <v>116</v>
      </c>
      <c r="B32" s="162" t="s">
        <v>192</v>
      </c>
      <c r="C32" s="162" t="s">
        <v>30</v>
      </c>
      <c r="D32" s="162" t="s">
        <v>143</v>
      </c>
      <c r="E32" s="140" t="s">
        <v>117</v>
      </c>
      <c r="F32" s="163">
        <v>802</v>
      </c>
      <c r="G32" s="162" t="s">
        <v>150</v>
      </c>
      <c r="H32" s="140" t="s">
        <v>139</v>
      </c>
      <c r="I32" s="154"/>
      <c r="J32" s="126">
        <f>J33+J34</f>
        <v>834.6</v>
      </c>
      <c r="K32" s="126">
        <f>K33</f>
        <v>0</v>
      </c>
      <c r="L32" s="126">
        <f>L33</f>
        <v>0</v>
      </c>
    </row>
    <row r="33" spans="1:12" s="85" customFormat="1" ht="42" customHeight="1">
      <c r="A33" s="124" t="s">
        <v>98</v>
      </c>
      <c r="B33" s="164" t="s">
        <v>192</v>
      </c>
      <c r="C33" s="164" t="s">
        <v>30</v>
      </c>
      <c r="D33" s="164" t="s">
        <v>143</v>
      </c>
      <c r="E33" s="123" t="s">
        <v>117</v>
      </c>
      <c r="F33" s="165">
        <v>802</v>
      </c>
      <c r="G33" s="164" t="s">
        <v>150</v>
      </c>
      <c r="H33" s="123" t="s">
        <v>139</v>
      </c>
      <c r="I33" s="122">
        <v>240</v>
      </c>
      <c r="J33" s="126">
        <f>'приложение 4'!J136</f>
        <v>833.4</v>
      </c>
      <c r="K33" s="126">
        <f>'приложение 4'!K132</f>
        <v>0</v>
      </c>
      <c r="L33" s="126">
        <f>'приложение 4'!L132</f>
        <v>0</v>
      </c>
    </row>
    <row r="34" spans="1:12" s="85" customFormat="1" ht="24" customHeight="1">
      <c r="A34" s="124" t="s">
        <v>99</v>
      </c>
      <c r="B34" s="164" t="s">
        <v>192</v>
      </c>
      <c r="C34" s="164" t="s">
        <v>30</v>
      </c>
      <c r="D34" s="164" t="s">
        <v>143</v>
      </c>
      <c r="E34" s="123" t="s">
        <v>117</v>
      </c>
      <c r="F34" s="165">
        <v>802</v>
      </c>
      <c r="G34" s="164" t="s">
        <v>150</v>
      </c>
      <c r="H34" s="123" t="s">
        <v>139</v>
      </c>
      <c r="I34" s="122">
        <v>850</v>
      </c>
      <c r="J34" s="126">
        <f>'приложение 4'!J139</f>
        <v>1.1999999999999997</v>
      </c>
      <c r="K34" s="126">
        <f>'приложение 4'!K139</f>
        <v>0</v>
      </c>
      <c r="L34" s="126">
        <f>'приложение 4'!L139</f>
        <v>0</v>
      </c>
    </row>
    <row r="35" spans="1:12" s="449" customFormat="1" ht="42" customHeight="1">
      <c r="A35" s="446" t="s">
        <v>199</v>
      </c>
      <c r="B35" s="447" t="s">
        <v>192</v>
      </c>
      <c r="C35" s="447" t="s">
        <v>30</v>
      </c>
      <c r="D35" s="447" t="s">
        <v>143</v>
      </c>
      <c r="E35" s="350" t="s">
        <v>125</v>
      </c>
      <c r="F35" s="448">
        <v>802</v>
      </c>
      <c r="G35" s="447" t="s">
        <v>150</v>
      </c>
      <c r="H35" s="350" t="s">
        <v>139</v>
      </c>
      <c r="I35" s="349"/>
      <c r="J35" s="431">
        <f>J36</f>
        <v>400</v>
      </c>
      <c r="K35" s="431">
        <f>K36</f>
        <v>0</v>
      </c>
      <c r="L35" s="431">
        <f>L36</f>
        <v>0</v>
      </c>
    </row>
    <row r="36" spans="1:12" s="451" customFormat="1" ht="42" customHeight="1">
      <c r="A36" s="444" t="s">
        <v>98</v>
      </c>
      <c r="B36" s="450" t="s">
        <v>192</v>
      </c>
      <c r="C36" s="450" t="s">
        <v>30</v>
      </c>
      <c r="D36" s="450" t="s">
        <v>143</v>
      </c>
      <c r="E36" s="343" t="s">
        <v>125</v>
      </c>
      <c r="F36" s="358">
        <v>802</v>
      </c>
      <c r="G36" s="450" t="s">
        <v>150</v>
      </c>
      <c r="H36" s="343" t="s">
        <v>139</v>
      </c>
      <c r="I36" s="352">
        <v>240</v>
      </c>
      <c r="J36" s="355">
        <f>'приложение 4'!J143</f>
        <v>400</v>
      </c>
      <c r="K36" s="355">
        <f>'приложение 4'!K143</f>
        <v>0</v>
      </c>
      <c r="L36" s="355">
        <f>'приложение 4'!L143</f>
        <v>0</v>
      </c>
    </row>
    <row r="37" spans="1:12" s="85" customFormat="1" ht="48.75" customHeight="1">
      <c r="A37" s="159" t="s">
        <v>262</v>
      </c>
      <c r="B37" s="204"/>
      <c r="C37" s="204"/>
      <c r="D37" s="204"/>
      <c r="E37" s="131"/>
      <c r="F37" s="205"/>
      <c r="G37" s="204"/>
      <c r="H37" s="131"/>
      <c r="I37" s="147"/>
      <c r="J37" s="120">
        <f>J39+J41+J43+J45+J47</f>
        <v>1950.2</v>
      </c>
      <c r="K37" s="120">
        <f>K39+K41+K43+K45+K47</f>
        <v>1048.4</v>
      </c>
      <c r="L37" s="120">
        <f>L39+L41+L43+L45+L47</f>
        <v>1056.1</v>
      </c>
    </row>
    <row r="38" spans="1:12" s="85" customFormat="1" ht="30.75" customHeight="1">
      <c r="A38" s="161" t="s">
        <v>263</v>
      </c>
      <c r="B38" s="164" t="s">
        <v>192</v>
      </c>
      <c r="C38" s="139" t="s">
        <v>30</v>
      </c>
      <c r="D38" s="139" t="s">
        <v>141</v>
      </c>
      <c r="E38" s="125" t="s">
        <v>118</v>
      </c>
      <c r="F38" s="138">
        <v>802</v>
      </c>
      <c r="G38" s="139" t="s">
        <v>150</v>
      </c>
      <c r="H38" s="154">
        <v>3</v>
      </c>
      <c r="I38" s="154"/>
      <c r="J38" s="126">
        <f>J39</f>
        <v>30</v>
      </c>
      <c r="K38" s="126">
        <f>K39</f>
        <v>45</v>
      </c>
      <c r="L38" s="126">
        <f>L39</f>
        <v>45</v>
      </c>
    </row>
    <row r="39" spans="1:12" s="85" customFormat="1" ht="33.75" customHeight="1">
      <c r="A39" s="156" t="s">
        <v>98</v>
      </c>
      <c r="B39" s="164" t="s">
        <v>192</v>
      </c>
      <c r="C39" s="125" t="s">
        <v>30</v>
      </c>
      <c r="D39" s="139" t="s">
        <v>141</v>
      </c>
      <c r="E39" s="125" t="s">
        <v>118</v>
      </c>
      <c r="F39" s="118">
        <v>802</v>
      </c>
      <c r="G39" s="125" t="s">
        <v>150</v>
      </c>
      <c r="H39" s="122">
        <v>3</v>
      </c>
      <c r="I39" s="122">
        <v>240</v>
      </c>
      <c r="J39" s="126">
        <f>'приложение 4'!J150</f>
        <v>30</v>
      </c>
      <c r="K39" s="126">
        <f>'приложение 4'!K150</f>
        <v>45</v>
      </c>
      <c r="L39" s="126">
        <f>'приложение 4'!L150</f>
        <v>45</v>
      </c>
    </row>
    <row r="40" spans="1:12" s="85" customFormat="1" ht="24.75" customHeight="1">
      <c r="A40" s="161" t="s">
        <v>153</v>
      </c>
      <c r="B40" s="164" t="s">
        <v>192</v>
      </c>
      <c r="C40" s="139" t="s">
        <v>30</v>
      </c>
      <c r="D40" s="139" t="s">
        <v>141</v>
      </c>
      <c r="E40" s="139" t="s">
        <v>119</v>
      </c>
      <c r="F40" s="138">
        <v>802</v>
      </c>
      <c r="G40" s="139" t="s">
        <v>150</v>
      </c>
      <c r="H40" s="154">
        <v>3</v>
      </c>
      <c r="I40" s="154"/>
      <c r="J40" s="126">
        <f>J41</f>
        <v>472.2</v>
      </c>
      <c r="K40" s="126">
        <f>K41</f>
        <v>396.3</v>
      </c>
      <c r="L40" s="126">
        <f>L41</f>
        <v>404</v>
      </c>
    </row>
    <row r="41" spans="1:12" s="85" customFormat="1" ht="31.5" customHeight="1">
      <c r="A41" s="156" t="s">
        <v>98</v>
      </c>
      <c r="B41" s="164" t="s">
        <v>192</v>
      </c>
      <c r="C41" s="125" t="s">
        <v>30</v>
      </c>
      <c r="D41" s="139" t="s">
        <v>141</v>
      </c>
      <c r="E41" s="125" t="s">
        <v>119</v>
      </c>
      <c r="F41" s="118">
        <v>802</v>
      </c>
      <c r="G41" s="125" t="s">
        <v>150</v>
      </c>
      <c r="H41" s="122">
        <v>3</v>
      </c>
      <c r="I41" s="122">
        <v>240</v>
      </c>
      <c r="J41" s="126">
        <f>'приложение 4'!J152</f>
        <v>472.2</v>
      </c>
      <c r="K41" s="126">
        <f>'приложение 4'!K153</f>
        <v>396.3</v>
      </c>
      <c r="L41" s="126">
        <f>'приложение 4'!L153</f>
        <v>404</v>
      </c>
    </row>
    <row r="42" spans="1:12" s="85" customFormat="1" ht="21.75" customHeight="1">
      <c r="A42" s="160" t="s">
        <v>188</v>
      </c>
      <c r="B42" s="164" t="s">
        <v>192</v>
      </c>
      <c r="C42" s="139" t="s">
        <v>30</v>
      </c>
      <c r="D42" s="139" t="s">
        <v>141</v>
      </c>
      <c r="E42" s="139" t="s">
        <v>152</v>
      </c>
      <c r="F42" s="138">
        <v>802</v>
      </c>
      <c r="G42" s="139" t="s">
        <v>150</v>
      </c>
      <c r="H42" s="154">
        <v>3</v>
      </c>
      <c r="I42" s="151"/>
      <c r="J42" s="126">
        <f>'приложение 4'!J154</f>
        <v>612.5</v>
      </c>
      <c r="K42" s="126">
        <f>'приложение 4'!K154</f>
        <v>607.1</v>
      </c>
      <c r="L42" s="126">
        <f>'приложение 4'!L154</f>
        <v>607.1</v>
      </c>
    </row>
    <row r="43" spans="1:12" s="85" customFormat="1" ht="36" customHeight="1">
      <c r="A43" s="156" t="s">
        <v>98</v>
      </c>
      <c r="B43" s="164" t="s">
        <v>192</v>
      </c>
      <c r="C43" s="125" t="s">
        <v>30</v>
      </c>
      <c r="D43" s="139" t="s">
        <v>141</v>
      </c>
      <c r="E43" s="125" t="s">
        <v>152</v>
      </c>
      <c r="F43" s="118">
        <v>802</v>
      </c>
      <c r="G43" s="125" t="s">
        <v>150</v>
      </c>
      <c r="H43" s="122">
        <v>3</v>
      </c>
      <c r="I43" s="122">
        <v>240</v>
      </c>
      <c r="J43" s="126">
        <f>'приложение 4'!J154</f>
        <v>612.5</v>
      </c>
      <c r="K43" s="126">
        <f>'приложение 4'!K154</f>
        <v>607.1</v>
      </c>
      <c r="L43" s="126">
        <f>'приложение 4'!L154</f>
        <v>607.1</v>
      </c>
    </row>
    <row r="44" spans="1:12" s="85" customFormat="1" ht="48" customHeight="1">
      <c r="A44" s="215" t="s">
        <v>210</v>
      </c>
      <c r="B44" s="164" t="s">
        <v>192</v>
      </c>
      <c r="C44" s="125" t="s">
        <v>30</v>
      </c>
      <c r="D44" s="139" t="s">
        <v>141</v>
      </c>
      <c r="E44" s="125" t="s">
        <v>211</v>
      </c>
      <c r="F44" s="118">
        <v>802</v>
      </c>
      <c r="G44" s="125" t="s">
        <v>150</v>
      </c>
      <c r="H44" s="122">
        <v>3</v>
      </c>
      <c r="I44" s="122"/>
      <c r="J44" s="126">
        <f>J45</f>
        <v>185.5</v>
      </c>
      <c r="K44" s="126">
        <f>K45</f>
        <v>0</v>
      </c>
      <c r="L44" s="126">
        <f>L45</f>
        <v>0</v>
      </c>
    </row>
    <row r="45" spans="1:12" s="85" customFormat="1" ht="42" customHeight="1">
      <c r="A45" s="156" t="s">
        <v>98</v>
      </c>
      <c r="B45" s="164" t="s">
        <v>192</v>
      </c>
      <c r="C45" s="125" t="s">
        <v>30</v>
      </c>
      <c r="D45" s="139" t="s">
        <v>141</v>
      </c>
      <c r="E45" s="125" t="s">
        <v>211</v>
      </c>
      <c r="F45" s="118">
        <v>802</v>
      </c>
      <c r="G45" s="125" t="s">
        <v>150</v>
      </c>
      <c r="H45" s="122">
        <v>3</v>
      </c>
      <c r="I45" s="122">
        <v>240</v>
      </c>
      <c r="J45" s="126">
        <f>'приложение 4'!J160</f>
        <v>185.5</v>
      </c>
      <c r="K45" s="126">
        <f>'приложение 4'!K160</f>
        <v>0</v>
      </c>
      <c r="L45" s="126">
        <f>'приложение 4'!L160</f>
        <v>0</v>
      </c>
    </row>
    <row r="46" spans="1:12" s="95" customFormat="1" ht="23.25" customHeight="1">
      <c r="A46" s="160" t="s">
        <v>199</v>
      </c>
      <c r="B46" s="162" t="s">
        <v>192</v>
      </c>
      <c r="C46" s="139" t="s">
        <v>30</v>
      </c>
      <c r="D46" s="139" t="s">
        <v>141</v>
      </c>
      <c r="E46" s="139" t="s">
        <v>125</v>
      </c>
      <c r="F46" s="138">
        <v>802</v>
      </c>
      <c r="G46" s="139" t="s">
        <v>150</v>
      </c>
      <c r="H46" s="154">
        <v>3</v>
      </c>
      <c r="I46" s="154"/>
      <c r="J46" s="141">
        <f>J47</f>
        <v>650</v>
      </c>
      <c r="K46" s="141">
        <f>K47</f>
        <v>0</v>
      </c>
      <c r="L46" s="141">
        <f>L47</f>
        <v>0</v>
      </c>
    </row>
    <row r="47" spans="1:12" s="85" customFormat="1" ht="33" customHeight="1">
      <c r="A47" s="156" t="s">
        <v>98</v>
      </c>
      <c r="B47" s="164" t="s">
        <v>192</v>
      </c>
      <c r="C47" s="125" t="s">
        <v>30</v>
      </c>
      <c r="D47" s="139" t="s">
        <v>141</v>
      </c>
      <c r="E47" s="125" t="s">
        <v>125</v>
      </c>
      <c r="F47" s="118">
        <v>802</v>
      </c>
      <c r="G47" s="125" t="s">
        <v>150</v>
      </c>
      <c r="H47" s="122">
        <v>3</v>
      </c>
      <c r="I47" s="122">
        <v>240</v>
      </c>
      <c r="J47" s="126">
        <f>'приложение 4'!J163</f>
        <v>650</v>
      </c>
      <c r="K47" s="126">
        <f>'приложение 4'!K163</f>
        <v>0</v>
      </c>
      <c r="L47" s="126">
        <f>'приложение 4'!L163</f>
        <v>0</v>
      </c>
    </row>
    <row r="48" spans="1:12" s="85" customFormat="1" ht="55.5" customHeight="1">
      <c r="A48" s="132" t="s">
        <v>264</v>
      </c>
      <c r="B48" s="121" t="s">
        <v>192</v>
      </c>
      <c r="C48" s="121" t="s">
        <v>30</v>
      </c>
      <c r="D48" s="121" t="s">
        <v>150</v>
      </c>
      <c r="E48" s="121" t="s">
        <v>73</v>
      </c>
      <c r="F48" s="205">
        <v>802</v>
      </c>
      <c r="G48" s="204" t="s">
        <v>154</v>
      </c>
      <c r="H48" s="131" t="s">
        <v>154</v>
      </c>
      <c r="I48" s="122"/>
      <c r="J48" s="120">
        <f aca="true" t="shared" si="0" ref="J48:L49">J49</f>
        <v>4.3</v>
      </c>
      <c r="K48" s="120">
        <f t="shared" si="0"/>
        <v>0</v>
      </c>
      <c r="L48" s="120">
        <f t="shared" si="0"/>
        <v>0</v>
      </c>
    </row>
    <row r="49" spans="1:12" s="85" customFormat="1" ht="78.75" customHeight="1">
      <c r="A49" s="160" t="s">
        <v>120</v>
      </c>
      <c r="B49" s="139" t="s">
        <v>192</v>
      </c>
      <c r="C49" s="139" t="s">
        <v>30</v>
      </c>
      <c r="D49" s="139" t="s">
        <v>150</v>
      </c>
      <c r="E49" s="139" t="s">
        <v>121</v>
      </c>
      <c r="F49" s="163">
        <v>802</v>
      </c>
      <c r="G49" s="162" t="s">
        <v>154</v>
      </c>
      <c r="H49" s="140" t="s">
        <v>154</v>
      </c>
      <c r="I49" s="154"/>
      <c r="J49" s="126">
        <f t="shared" si="0"/>
        <v>4.3</v>
      </c>
      <c r="K49" s="126">
        <f t="shared" si="0"/>
        <v>0</v>
      </c>
      <c r="L49" s="126">
        <f t="shared" si="0"/>
        <v>0</v>
      </c>
    </row>
    <row r="50" spans="1:12" s="85" customFormat="1" ht="20.25" customHeight="1">
      <c r="A50" s="124" t="s">
        <v>22</v>
      </c>
      <c r="B50" s="125" t="s">
        <v>192</v>
      </c>
      <c r="C50" s="125" t="s">
        <v>30</v>
      </c>
      <c r="D50" s="125" t="s">
        <v>150</v>
      </c>
      <c r="E50" s="125" t="s">
        <v>121</v>
      </c>
      <c r="F50" s="165">
        <v>802</v>
      </c>
      <c r="G50" s="164" t="s">
        <v>154</v>
      </c>
      <c r="H50" s="123" t="s">
        <v>154</v>
      </c>
      <c r="I50" s="122">
        <v>540</v>
      </c>
      <c r="J50" s="126">
        <f>'приложение 4'!J169</f>
        <v>4.3</v>
      </c>
      <c r="K50" s="126">
        <f>'приложение 4'!K169</f>
        <v>0</v>
      </c>
      <c r="L50" s="126">
        <f>'приложение 4'!L169</f>
        <v>0</v>
      </c>
    </row>
    <row r="51" spans="1:12" s="385" customFormat="1" ht="36" customHeight="1">
      <c r="A51" s="429" t="s">
        <v>157</v>
      </c>
      <c r="B51" s="121" t="s">
        <v>192</v>
      </c>
      <c r="C51" s="121" t="s">
        <v>30</v>
      </c>
      <c r="D51" s="121" t="s">
        <v>146</v>
      </c>
      <c r="E51" s="121" t="s">
        <v>73</v>
      </c>
      <c r="F51" s="205">
        <v>802</v>
      </c>
      <c r="G51" s="204" t="s">
        <v>147</v>
      </c>
      <c r="H51" s="131" t="s">
        <v>138</v>
      </c>
      <c r="I51" s="147"/>
      <c r="J51" s="120">
        <f aca="true" t="shared" si="1" ref="J51:L52">J52</f>
        <v>1000</v>
      </c>
      <c r="K51" s="120">
        <f t="shared" si="1"/>
        <v>0</v>
      </c>
      <c r="L51" s="120">
        <f t="shared" si="1"/>
        <v>0</v>
      </c>
    </row>
    <row r="52" spans="1:12" s="95" customFormat="1" ht="39" customHeight="1">
      <c r="A52" s="215" t="s">
        <v>199</v>
      </c>
      <c r="B52" s="139" t="s">
        <v>192</v>
      </c>
      <c r="C52" s="139" t="s">
        <v>30</v>
      </c>
      <c r="D52" s="139" t="s">
        <v>146</v>
      </c>
      <c r="E52" s="139" t="s">
        <v>125</v>
      </c>
      <c r="F52" s="163">
        <v>802</v>
      </c>
      <c r="G52" s="162" t="s">
        <v>147</v>
      </c>
      <c r="H52" s="140" t="s">
        <v>138</v>
      </c>
      <c r="I52" s="154"/>
      <c r="J52" s="141">
        <f t="shared" si="1"/>
        <v>1000</v>
      </c>
      <c r="K52" s="141">
        <f t="shared" si="1"/>
        <v>0</v>
      </c>
      <c r="L52" s="141">
        <f t="shared" si="1"/>
        <v>0</v>
      </c>
    </row>
    <row r="53" spans="1:12" s="85" customFormat="1" ht="49.5" customHeight="1">
      <c r="A53" s="434" t="s">
        <v>98</v>
      </c>
      <c r="B53" s="125" t="s">
        <v>192</v>
      </c>
      <c r="C53" s="125" t="s">
        <v>30</v>
      </c>
      <c r="D53" s="125" t="s">
        <v>146</v>
      </c>
      <c r="E53" s="125" t="s">
        <v>125</v>
      </c>
      <c r="F53" s="165">
        <v>802</v>
      </c>
      <c r="G53" s="164" t="s">
        <v>147</v>
      </c>
      <c r="H53" s="123" t="s">
        <v>138</v>
      </c>
      <c r="I53" s="122">
        <v>240</v>
      </c>
      <c r="J53" s="126">
        <f>'приложение 4'!J182</f>
        <v>1000</v>
      </c>
      <c r="K53" s="126">
        <f>'приложение 4'!K182</f>
        <v>0</v>
      </c>
      <c r="L53" s="126">
        <f>'приложение 4'!L182</f>
        <v>0</v>
      </c>
    </row>
    <row r="54" spans="1:12" s="464" customFormat="1" ht="48.75" customHeight="1">
      <c r="A54" s="158" t="s">
        <v>258</v>
      </c>
      <c r="B54" s="204" t="s">
        <v>192</v>
      </c>
      <c r="C54" s="204" t="s">
        <v>30</v>
      </c>
      <c r="D54" s="204" t="s">
        <v>154</v>
      </c>
      <c r="E54" s="204" t="s">
        <v>73</v>
      </c>
      <c r="F54" s="205">
        <v>802</v>
      </c>
      <c r="G54" s="204" t="s">
        <v>141</v>
      </c>
      <c r="H54" s="131" t="s">
        <v>246</v>
      </c>
      <c r="I54" s="147"/>
      <c r="J54" s="120">
        <f aca="true" t="shared" si="2" ref="J54:L55">J55</f>
        <v>500</v>
      </c>
      <c r="K54" s="120">
        <f t="shared" si="2"/>
        <v>0</v>
      </c>
      <c r="L54" s="120">
        <f t="shared" si="2"/>
        <v>0</v>
      </c>
    </row>
    <row r="55" spans="1:12" s="464" customFormat="1" ht="73.5" customHeight="1">
      <c r="A55" s="461" t="s">
        <v>243</v>
      </c>
      <c r="B55" s="162" t="s">
        <v>192</v>
      </c>
      <c r="C55" s="162" t="s">
        <v>30</v>
      </c>
      <c r="D55" s="162" t="s">
        <v>154</v>
      </c>
      <c r="E55" s="162" t="s">
        <v>244</v>
      </c>
      <c r="F55" s="163">
        <v>802</v>
      </c>
      <c r="G55" s="162" t="s">
        <v>141</v>
      </c>
      <c r="H55" s="140" t="s">
        <v>246</v>
      </c>
      <c r="I55" s="154"/>
      <c r="J55" s="126">
        <f t="shared" si="2"/>
        <v>500</v>
      </c>
      <c r="K55" s="126">
        <f t="shared" si="2"/>
        <v>0</v>
      </c>
      <c r="L55" s="126">
        <f t="shared" si="2"/>
        <v>0</v>
      </c>
    </row>
    <row r="56" spans="1:12" s="464" customFormat="1" ht="37.5" customHeight="1">
      <c r="A56" s="463" t="s">
        <v>98</v>
      </c>
      <c r="B56" s="164" t="s">
        <v>192</v>
      </c>
      <c r="C56" s="164" t="s">
        <v>30</v>
      </c>
      <c r="D56" s="164" t="s">
        <v>154</v>
      </c>
      <c r="E56" s="164" t="s">
        <v>244</v>
      </c>
      <c r="F56" s="165">
        <v>802</v>
      </c>
      <c r="G56" s="164" t="s">
        <v>141</v>
      </c>
      <c r="H56" s="123" t="s">
        <v>246</v>
      </c>
      <c r="I56" s="122">
        <v>240</v>
      </c>
      <c r="J56" s="126">
        <f>'приложение 4'!J114</f>
        <v>500</v>
      </c>
      <c r="K56" s="126">
        <f>'приложение 4'!K114</f>
        <v>0</v>
      </c>
      <c r="L56" s="126">
        <f>'приложение 4'!L114</f>
        <v>0</v>
      </c>
    </row>
    <row r="57" spans="1:12" s="85" customFormat="1" ht="18">
      <c r="A57" s="179" t="s">
        <v>15</v>
      </c>
      <c r="B57" s="206"/>
      <c r="C57" s="206"/>
      <c r="D57" s="206"/>
      <c r="E57" s="121"/>
      <c r="F57" s="117"/>
      <c r="G57" s="117"/>
      <c r="H57" s="118"/>
      <c r="I57" s="118"/>
      <c r="J57" s="120">
        <f>J21+J26+J31+J37+J48+J51+J54</f>
        <v>5548.2</v>
      </c>
      <c r="K57" s="120">
        <f>K21+K26+K31+K37+K48</f>
        <v>1373</v>
      </c>
      <c r="L57" s="120">
        <f>L21+L26+L31+L37+L48</f>
        <v>1377.1</v>
      </c>
    </row>
    <row r="58" spans="1:12" ht="19.5" customHeight="1">
      <c r="A58" s="207"/>
      <c r="B58" s="208"/>
      <c r="C58" s="208"/>
      <c r="D58" s="208"/>
      <c r="E58" s="209"/>
      <c r="F58" s="209"/>
      <c r="G58" s="209"/>
      <c r="H58" s="210"/>
      <c r="I58" s="210"/>
      <c r="J58" s="211"/>
      <c r="K58" s="182"/>
      <c r="L58" s="386" t="s">
        <v>290</v>
      </c>
    </row>
    <row r="59" spans="1:11" ht="18">
      <c r="A59" s="182"/>
      <c r="B59" s="212"/>
      <c r="C59" s="212"/>
      <c r="D59" s="212"/>
      <c r="E59" s="197"/>
      <c r="F59" s="197"/>
      <c r="G59" s="197"/>
      <c r="H59" s="197"/>
      <c r="I59" s="197"/>
      <c r="J59" s="183"/>
      <c r="K59" s="182"/>
    </row>
    <row r="60" spans="1:11" ht="18">
      <c r="A60" s="182"/>
      <c r="B60" s="182"/>
      <c r="C60" s="182"/>
      <c r="D60" s="182"/>
      <c r="E60" s="197"/>
      <c r="F60" s="197"/>
      <c r="G60" s="197"/>
      <c r="H60" s="197"/>
      <c r="I60" s="197"/>
      <c r="J60" s="185"/>
      <c r="K60" s="182"/>
    </row>
    <row r="61" spans="1:11" ht="18">
      <c r="A61" s="182"/>
      <c r="B61" s="182"/>
      <c r="C61" s="182"/>
      <c r="D61" s="182"/>
      <c r="E61" s="197"/>
      <c r="F61" s="197"/>
      <c r="G61" s="197"/>
      <c r="H61" s="197"/>
      <c r="I61" s="197"/>
      <c r="J61" s="185"/>
      <c r="K61" s="182"/>
    </row>
    <row r="62" spans="1:11" ht="18">
      <c r="A62" s="182"/>
      <c r="B62" s="182"/>
      <c r="C62" s="182"/>
      <c r="D62" s="182"/>
      <c r="E62" s="197"/>
      <c r="F62" s="197"/>
      <c r="G62" s="197"/>
      <c r="H62" s="197"/>
      <c r="I62" s="197"/>
      <c r="J62" s="185"/>
      <c r="K62" s="182"/>
    </row>
    <row r="63" spans="1:11" ht="18">
      <c r="A63" s="182"/>
      <c r="B63" s="182"/>
      <c r="C63" s="182"/>
      <c r="D63" s="182"/>
      <c r="E63" s="197"/>
      <c r="F63" s="197"/>
      <c r="G63" s="197"/>
      <c r="H63" s="197"/>
      <c r="I63" s="197"/>
      <c r="J63" s="185"/>
      <c r="K63" s="182"/>
    </row>
    <row r="64" spans="1:11" ht="18">
      <c r="A64" s="182"/>
      <c r="B64" s="182"/>
      <c r="C64" s="182"/>
      <c r="D64" s="182"/>
      <c r="E64" s="197"/>
      <c r="F64" s="197"/>
      <c r="G64" s="197"/>
      <c r="H64" s="197"/>
      <c r="I64" s="197"/>
      <c r="J64" s="185"/>
      <c r="K64" s="182"/>
    </row>
    <row r="65" spans="1:11" ht="18">
      <c r="A65" s="182"/>
      <c r="B65" s="182"/>
      <c r="C65" s="182"/>
      <c r="D65" s="182"/>
      <c r="E65" s="197"/>
      <c r="F65" s="197"/>
      <c r="G65" s="197"/>
      <c r="H65" s="197"/>
      <c r="I65" s="197"/>
      <c r="J65" s="185"/>
      <c r="K65" s="182"/>
    </row>
    <row r="66" spans="1:11" ht="18">
      <c r="A66" s="182"/>
      <c r="B66" s="182"/>
      <c r="C66" s="182"/>
      <c r="D66" s="182"/>
      <c r="E66" s="197"/>
      <c r="F66" s="197"/>
      <c r="G66" s="197"/>
      <c r="H66" s="197"/>
      <c r="I66" s="197"/>
      <c r="J66" s="185"/>
      <c r="K66" s="182"/>
    </row>
    <row r="67" spans="1:11" ht="18">
      <c r="A67" s="182"/>
      <c r="B67" s="182"/>
      <c r="C67" s="182"/>
      <c r="D67" s="182"/>
      <c r="E67" s="197"/>
      <c r="F67" s="197"/>
      <c r="G67" s="197"/>
      <c r="H67" s="197"/>
      <c r="I67" s="197"/>
      <c r="J67" s="185"/>
      <c r="K67" s="182"/>
    </row>
    <row r="68" spans="1:11" ht="18">
      <c r="A68" s="182"/>
      <c r="B68" s="182"/>
      <c r="C68" s="182"/>
      <c r="D68" s="182"/>
      <c r="E68" s="197"/>
      <c r="F68" s="197"/>
      <c r="G68" s="197"/>
      <c r="H68" s="197"/>
      <c r="I68" s="197"/>
      <c r="J68" s="185"/>
      <c r="K68" s="182"/>
    </row>
    <row r="69" spans="1:11" ht="18">
      <c r="A69" s="182"/>
      <c r="B69" s="182"/>
      <c r="C69" s="182"/>
      <c r="D69" s="182"/>
      <c r="E69" s="197"/>
      <c r="F69" s="197"/>
      <c r="G69" s="197"/>
      <c r="H69" s="197"/>
      <c r="I69" s="197"/>
      <c r="J69" s="185"/>
      <c r="K69" s="182"/>
    </row>
    <row r="70" spans="1:11" ht="18">
      <c r="A70" s="182"/>
      <c r="B70" s="182"/>
      <c r="C70" s="182"/>
      <c r="D70" s="182"/>
      <c r="E70" s="197"/>
      <c r="F70" s="197"/>
      <c r="G70" s="197"/>
      <c r="H70" s="197"/>
      <c r="I70" s="197"/>
      <c r="J70" s="185"/>
      <c r="K70" s="182"/>
    </row>
    <row r="71" spans="1:11" ht="18">
      <c r="A71" s="182"/>
      <c r="B71" s="182"/>
      <c r="C71" s="182"/>
      <c r="D71" s="182"/>
      <c r="E71" s="197"/>
      <c r="F71" s="197"/>
      <c r="G71" s="197"/>
      <c r="H71" s="197"/>
      <c r="I71" s="197"/>
      <c r="J71" s="185"/>
      <c r="K71" s="182"/>
    </row>
    <row r="72" spans="1:11" ht="18">
      <c r="A72" s="182"/>
      <c r="B72" s="182"/>
      <c r="C72" s="182"/>
      <c r="D72" s="182"/>
      <c r="E72" s="197"/>
      <c r="F72" s="197"/>
      <c r="G72" s="197"/>
      <c r="H72" s="197"/>
      <c r="I72" s="197"/>
      <c r="J72" s="185"/>
      <c r="K72" s="182"/>
    </row>
    <row r="73" spans="1:11" ht="18">
      <c r="A73" s="182"/>
      <c r="B73" s="182"/>
      <c r="C73" s="182"/>
      <c r="D73" s="182"/>
      <c r="E73" s="197"/>
      <c r="F73" s="197"/>
      <c r="G73" s="197"/>
      <c r="H73" s="197"/>
      <c r="I73" s="197"/>
      <c r="J73" s="185"/>
      <c r="K73" s="182"/>
    </row>
    <row r="74" spans="1:11" ht="18">
      <c r="A74" s="182"/>
      <c r="B74" s="182"/>
      <c r="C74" s="182"/>
      <c r="D74" s="182"/>
      <c r="E74" s="197"/>
      <c r="F74" s="197"/>
      <c r="G74" s="197"/>
      <c r="H74" s="197"/>
      <c r="I74" s="197"/>
      <c r="J74" s="185"/>
      <c r="K74" s="182"/>
    </row>
    <row r="75" spans="1:11" ht="18">
      <c r="A75" s="182"/>
      <c r="B75" s="182"/>
      <c r="C75" s="182"/>
      <c r="D75" s="182"/>
      <c r="E75" s="197"/>
      <c r="F75" s="197"/>
      <c r="G75" s="197"/>
      <c r="H75" s="197"/>
      <c r="I75" s="197"/>
      <c r="J75" s="185"/>
      <c r="K75" s="182"/>
    </row>
    <row r="76" spans="1:11" ht="18">
      <c r="A76" s="182"/>
      <c r="B76" s="182"/>
      <c r="C76" s="182"/>
      <c r="D76" s="182"/>
      <c r="E76" s="197"/>
      <c r="F76" s="197"/>
      <c r="G76" s="197"/>
      <c r="H76" s="197"/>
      <c r="I76" s="197"/>
      <c r="J76" s="185"/>
      <c r="K76" s="182"/>
    </row>
    <row r="77" spans="1:11" ht="18">
      <c r="A77" s="182"/>
      <c r="B77" s="182"/>
      <c r="C77" s="182"/>
      <c r="D77" s="182"/>
      <c r="E77" s="197"/>
      <c r="F77" s="197"/>
      <c r="G77" s="197"/>
      <c r="H77" s="197"/>
      <c r="I77" s="197"/>
      <c r="J77" s="185"/>
      <c r="K77" s="182"/>
    </row>
    <row r="78" spans="1:11" ht="18">
      <c r="A78" s="182"/>
      <c r="B78" s="182"/>
      <c r="C78" s="182"/>
      <c r="D78" s="182"/>
      <c r="E78" s="197"/>
      <c r="F78" s="197"/>
      <c r="G78" s="197"/>
      <c r="H78" s="197"/>
      <c r="I78" s="197"/>
      <c r="J78" s="185"/>
      <c r="K78" s="182"/>
    </row>
    <row r="79" spans="1:11" ht="18">
      <c r="A79" s="182"/>
      <c r="B79" s="182"/>
      <c r="C79" s="182"/>
      <c r="D79" s="182"/>
      <c r="E79" s="197"/>
      <c r="F79" s="197"/>
      <c r="G79" s="197"/>
      <c r="H79" s="197"/>
      <c r="I79" s="197"/>
      <c r="J79" s="185"/>
      <c r="K79" s="182"/>
    </row>
    <row r="80" spans="1:11" ht="18">
      <c r="A80" s="182"/>
      <c r="B80" s="182"/>
      <c r="C80" s="182"/>
      <c r="D80" s="182"/>
      <c r="E80" s="197"/>
      <c r="F80" s="197"/>
      <c r="G80" s="197"/>
      <c r="H80" s="197"/>
      <c r="I80" s="197"/>
      <c r="J80" s="185"/>
      <c r="K80" s="182"/>
    </row>
    <row r="81" spans="1:11" ht="18">
      <c r="A81" s="182"/>
      <c r="B81" s="182"/>
      <c r="C81" s="182"/>
      <c r="D81" s="182"/>
      <c r="E81" s="197"/>
      <c r="F81" s="197"/>
      <c r="G81" s="197"/>
      <c r="H81" s="197"/>
      <c r="I81" s="197"/>
      <c r="J81" s="185"/>
      <c r="K81" s="182"/>
    </row>
    <row r="82" spans="1:11" ht="18">
      <c r="A82" s="182"/>
      <c r="B82" s="182"/>
      <c r="C82" s="182"/>
      <c r="D82" s="182"/>
      <c r="E82" s="197"/>
      <c r="F82" s="197"/>
      <c r="G82" s="197"/>
      <c r="H82" s="197"/>
      <c r="I82" s="197"/>
      <c r="J82" s="185"/>
      <c r="K82" s="182"/>
    </row>
    <row r="83" spans="1:11" ht="18">
      <c r="A83" s="182"/>
      <c r="B83" s="182"/>
      <c r="C83" s="182"/>
      <c r="D83" s="182"/>
      <c r="E83" s="197"/>
      <c r="F83" s="197"/>
      <c r="G83" s="197"/>
      <c r="H83" s="197"/>
      <c r="I83" s="197"/>
      <c r="J83" s="185"/>
      <c r="K83" s="182"/>
    </row>
    <row r="84" spans="1:11" ht="18">
      <c r="A84" s="182"/>
      <c r="B84" s="182"/>
      <c r="C84" s="182"/>
      <c r="D84" s="182"/>
      <c r="E84" s="197"/>
      <c r="F84" s="197"/>
      <c r="G84" s="197"/>
      <c r="H84" s="197"/>
      <c r="I84" s="197"/>
      <c r="J84" s="185"/>
      <c r="K84" s="182"/>
    </row>
    <row r="85" spans="1:11" ht="18">
      <c r="A85" s="182"/>
      <c r="B85" s="182"/>
      <c r="C85" s="182"/>
      <c r="D85" s="182"/>
      <c r="E85" s="197"/>
      <c r="F85" s="197"/>
      <c r="G85" s="197"/>
      <c r="H85" s="197"/>
      <c r="I85" s="197"/>
      <c r="J85" s="185"/>
      <c r="K85" s="182"/>
    </row>
    <row r="86" spans="1:11" ht="18">
      <c r="A86" s="182"/>
      <c r="B86" s="182"/>
      <c r="C86" s="182"/>
      <c r="D86" s="182"/>
      <c r="E86" s="197"/>
      <c r="F86" s="197"/>
      <c r="G86" s="197"/>
      <c r="H86" s="197"/>
      <c r="I86" s="197"/>
      <c r="J86" s="185"/>
      <c r="K86" s="182"/>
    </row>
    <row r="87" spans="1:11" ht="18">
      <c r="A87" s="182"/>
      <c r="B87" s="182"/>
      <c r="C87" s="182"/>
      <c r="D87" s="182"/>
      <c r="E87" s="197"/>
      <c r="F87" s="197"/>
      <c r="G87" s="197"/>
      <c r="H87" s="197"/>
      <c r="I87" s="197"/>
      <c r="J87" s="185"/>
      <c r="K87" s="182"/>
    </row>
    <row r="88" spans="1:11" ht="18">
      <c r="A88" s="182"/>
      <c r="B88" s="182"/>
      <c r="C88" s="182"/>
      <c r="D88" s="182"/>
      <c r="E88" s="197"/>
      <c r="F88" s="197"/>
      <c r="G88" s="197"/>
      <c r="H88" s="197"/>
      <c r="I88" s="197"/>
      <c r="J88" s="185"/>
      <c r="K88" s="182"/>
    </row>
    <row r="89" spans="1:11" ht="18">
      <c r="A89" s="182"/>
      <c r="B89" s="182"/>
      <c r="C89" s="182"/>
      <c r="D89" s="182"/>
      <c r="E89" s="197"/>
      <c r="F89" s="197"/>
      <c r="G89" s="197"/>
      <c r="H89" s="197"/>
      <c r="I89" s="197"/>
      <c r="J89" s="185"/>
      <c r="K89" s="182"/>
    </row>
    <row r="90" spans="1:11" ht="18">
      <c r="A90" s="182"/>
      <c r="B90" s="182"/>
      <c r="C90" s="182"/>
      <c r="D90" s="182"/>
      <c r="E90" s="197"/>
      <c r="F90" s="197"/>
      <c r="G90" s="197"/>
      <c r="H90" s="197"/>
      <c r="I90" s="197"/>
      <c r="J90" s="185"/>
      <c r="K90" s="182"/>
    </row>
    <row r="91" spans="1:11" ht="18">
      <c r="A91" s="182"/>
      <c r="B91" s="182"/>
      <c r="C91" s="182"/>
      <c r="D91" s="182"/>
      <c r="E91" s="197"/>
      <c r="F91" s="197"/>
      <c r="G91" s="197"/>
      <c r="H91" s="197"/>
      <c r="I91" s="197"/>
      <c r="J91" s="185"/>
      <c r="K91" s="182"/>
    </row>
    <row r="92" spans="1:11" ht="18">
      <c r="A92" s="182"/>
      <c r="B92" s="182"/>
      <c r="C92" s="182"/>
      <c r="D92" s="182"/>
      <c r="E92" s="197"/>
      <c r="F92" s="197"/>
      <c r="G92" s="197"/>
      <c r="H92" s="197"/>
      <c r="I92" s="197"/>
      <c r="J92" s="185"/>
      <c r="K92" s="182"/>
    </row>
    <row r="93" spans="1:11" ht="18">
      <c r="A93" s="182"/>
      <c r="B93" s="182"/>
      <c r="C93" s="182"/>
      <c r="D93" s="182"/>
      <c r="E93" s="197"/>
      <c r="F93" s="197"/>
      <c r="G93" s="197"/>
      <c r="H93" s="197"/>
      <c r="I93" s="197"/>
      <c r="J93" s="185"/>
      <c r="K93" s="182"/>
    </row>
    <row r="94" spans="1:11" ht="18">
      <c r="A94" s="182"/>
      <c r="B94" s="182"/>
      <c r="C94" s="182"/>
      <c r="D94" s="182"/>
      <c r="E94" s="197"/>
      <c r="F94" s="197"/>
      <c r="G94" s="197"/>
      <c r="H94" s="197"/>
      <c r="I94" s="197"/>
      <c r="J94" s="185"/>
      <c r="K94" s="182"/>
    </row>
    <row r="95" spans="1:11" ht="18">
      <c r="A95" s="182"/>
      <c r="B95" s="182"/>
      <c r="C95" s="182"/>
      <c r="D95" s="182"/>
      <c r="E95" s="197"/>
      <c r="F95" s="197"/>
      <c r="G95" s="197"/>
      <c r="H95" s="197"/>
      <c r="I95" s="197"/>
      <c r="J95" s="185"/>
      <c r="K95" s="182"/>
    </row>
    <row r="96" spans="1:11" ht="18">
      <c r="A96" s="182"/>
      <c r="B96" s="182"/>
      <c r="C96" s="182"/>
      <c r="D96" s="182"/>
      <c r="E96" s="197"/>
      <c r="F96" s="197"/>
      <c r="G96" s="197"/>
      <c r="H96" s="197"/>
      <c r="I96" s="197"/>
      <c r="J96" s="185"/>
      <c r="K96" s="182"/>
    </row>
    <row r="97" spans="1:11" ht="18">
      <c r="A97" s="182"/>
      <c r="B97" s="182"/>
      <c r="C97" s="182"/>
      <c r="D97" s="182"/>
      <c r="E97" s="197"/>
      <c r="F97" s="197"/>
      <c r="G97" s="197"/>
      <c r="H97" s="197"/>
      <c r="I97" s="197"/>
      <c r="J97" s="185"/>
      <c r="K97" s="182"/>
    </row>
    <row r="98" spans="1:11" ht="18">
      <c r="A98" s="182"/>
      <c r="B98" s="182"/>
      <c r="C98" s="182"/>
      <c r="D98" s="182"/>
      <c r="E98" s="197"/>
      <c r="F98" s="197"/>
      <c r="G98" s="197"/>
      <c r="H98" s="197"/>
      <c r="I98" s="197"/>
      <c r="J98" s="185"/>
      <c r="K98" s="182"/>
    </row>
    <row r="99" spans="1:11" ht="18">
      <c r="A99" s="182"/>
      <c r="B99" s="182"/>
      <c r="C99" s="182"/>
      <c r="D99" s="182"/>
      <c r="E99" s="197"/>
      <c r="F99" s="197"/>
      <c r="G99" s="197"/>
      <c r="H99" s="197"/>
      <c r="I99" s="197"/>
      <c r="J99" s="185"/>
      <c r="K99" s="182"/>
    </row>
    <row r="100" spans="1:11" ht="18">
      <c r="A100" s="182"/>
      <c r="B100" s="182"/>
      <c r="C100" s="182"/>
      <c r="D100" s="182"/>
      <c r="E100" s="197"/>
      <c r="F100" s="197"/>
      <c r="G100" s="197"/>
      <c r="H100" s="197"/>
      <c r="I100" s="197"/>
      <c r="J100" s="185"/>
      <c r="K100" s="182"/>
    </row>
    <row r="101" spans="1:11" ht="18">
      <c r="A101" s="182"/>
      <c r="B101" s="182"/>
      <c r="C101" s="182"/>
      <c r="D101" s="182"/>
      <c r="E101" s="197"/>
      <c r="F101" s="197"/>
      <c r="G101" s="197"/>
      <c r="H101" s="197"/>
      <c r="I101" s="197"/>
      <c r="J101" s="185"/>
      <c r="K101" s="182"/>
    </row>
    <row r="102" spans="1:11" ht="18">
      <c r="A102" s="182"/>
      <c r="B102" s="182"/>
      <c r="C102" s="182"/>
      <c r="D102" s="182"/>
      <c r="E102" s="197"/>
      <c r="F102" s="197"/>
      <c r="G102" s="197"/>
      <c r="H102" s="197"/>
      <c r="I102" s="197"/>
      <c r="J102" s="185"/>
      <c r="K102" s="182"/>
    </row>
    <row r="103" spans="1:11" ht="18">
      <c r="A103" s="182"/>
      <c r="B103" s="182"/>
      <c r="C103" s="182"/>
      <c r="D103" s="182"/>
      <c r="E103" s="197"/>
      <c r="F103" s="197"/>
      <c r="G103" s="197"/>
      <c r="H103" s="197"/>
      <c r="I103" s="197"/>
      <c r="J103" s="185"/>
      <c r="K103" s="182"/>
    </row>
    <row r="104" spans="1:11" ht="18">
      <c r="A104" s="182"/>
      <c r="B104" s="182"/>
      <c r="C104" s="182"/>
      <c r="D104" s="182"/>
      <c r="E104" s="197"/>
      <c r="F104" s="197"/>
      <c r="G104" s="197"/>
      <c r="H104" s="197"/>
      <c r="I104" s="197"/>
      <c r="J104" s="185"/>
      <c r="K104" s="182"/>
    </row>
    <row r="105" spans="1:11" ht="18">
      <c r="A105" s="182"/>
      <c r="B105" s="182"/>
      <c r="C105" s="182"/>
      <c r="D105" s="182"/>
      <c r="E105" s="197"/>
      <c r="F105" s="197"/>
      <c r="G105" s="197"/>
      <c r="H105" s="197"/>
      <c r="I105" s="197"/>
      <c r="J105" s="185"/>
      <c r="K105" s="182"/>
    </row>
    <row r="106" spans="1:11" ht="18">
      <c r="A106" s="182"/>
      <c r="B106" s="182"/>
      <c r="C106" s="182"/>
      <c r="D106" s="182"/>
      <c r="E106" s="197"/>
      <c r="F106" s="197"/>
      <c r="G106" s="197"/>
      <c r="H106" s="197"/>
      <c r="I106" s="197"/>
      <c r="J106" s="185"/>
      <c r="K106" s="182"/>
    </row>
    <row r="107" spans="1:11" ht="18">
      <c r="A107" s="182"/>
      <c r="B107" s="182"/>
      <c r="C107" s="182"/>
      <c r="D107" s="182"/>
      <c r="E107" s="197"/>
      <c r="F107" s="197"/>
      <c r="G107" s="197"/>
      <c r="H107" s="197"/>
      <c r="I107" s="197"/>
      <c r="J107" s="185"/>
      <c r="K107" s="182"/>
    </row>
    <row r="108" spans="1:11" ht="18">
      <c r="A108" s="182"/>
      <c r="B108" s="182"/>
      <c r="C108" s="182"/>
      <c r="D108" s="182"/>
      <c r="E108" s="197"/>
      <c r="F108" s="197"/>
      <c r="G108" s="197"/>
      <c r="H108" s="197"/>
      <c r="I108" s="197"/>
      <c r="J108" s="185"/>
      <c r="K108" s="182"/>
    </row>
    <row r="109" spans="1:11" ht="18">
      <c r="A109" s="182"/>
      <c r="B109" s="182"/>
      <c r="C109" s="182"/>
      <c r="D109" s="182"/>
      <c r="E109" s="197"/>
      <c r="F109" s="197"/>
      <c r="G109" s="197"/>
      <c r="H109" s="197"/>
      <c r="I109" s="197"/>
      <c r="J109" s="185"/>
      <c r="K109" s="182"/>
    </row>
    <row r="110" spans="1:11" ht="18">
      <c r="A110" s="182"/>
      <c r="B110" s="182"/>
      <c r="C110" s="182"/>
      <c r="D110" s="182"/>
      <c r="E110" s="197"/>
      <c r="F110" s="197"/>
      <c r="G110" s="197"/>
      <c r="H110" s="197"/>
      <c r="I110" s="197"/>
      <c r="J110" s="185"/>
      <c r="K110" s="182"/>
    </row>
    <row r="111" spans="1:11" ht="18">
      <c r="A111" s="182"/>
      <c r="B111" s="182"/>
      <c r="C111" s="182"/>
      <c r="D111" s="182"/>
      <c r="E111" s="197"/>
      <c r="F111" s="197"/>
      <c r="G111" s="197"/>
      <c r="H111" s="197"/>
      <c r="I111" s="197"/>
      <c r="J111" s="185"/>
      <c r="K111" s="182"/>
    </row>
    <row r="112" spans="1:11" ht="18">
      <c r="A112" s="182"/>
      <c r="B112" s="182"/>
      <c r="C112" s="182"/>
      <c r="D112" s="182"/>
      <c r="E112" s="197"/>
      <c r="F112" s="197"/>
      <c r="G112" s="197"/>
      <c r="H112" s="197"/>
      <c r="I112" s="197"/>
      <c r="J112" s="185"/>
      <c r="K112" s="182"/>
    </row>
    <row r="113" spans="1:11" ht="18">
      <c r="A113" s="182"/>
      <c r="B113" s="182"/>
      <c r="C113" s="182"/>
      <c r="D113" s="182"/>
      <c r="E113" s="197"/>
      <c r="F113" s="197"/>
      <c r="G113" s="197"/>
      <c r="H113" s="197"/>
      <c r="I113" s="197"/>
      <c r="J113" s="185"/>
      <c r="K113" s="182"/>
    </row>
  </sheetData>
  <sheetProtection/>
  <mergeCells count="14">
    <mergeCell ref="A15:K15"/>
    <mergeCell ref="A16:K16"/>
    <mergeCell ref="J17:L17"/>
    <mergeCell ref="A17:A18"/>
    <mergeCell ref="G9:J9"/>
    <mergeCell ref="G11:J11"/>
    <mergeCell ref="G12:J12"/>
    <mergeCell ref="A14:L14"/>
    <mergeCell ref="B19:E19"/>
    <mergeCell ref="B17:E18"/>
    <mergeCell ref="F17:F18"/>
    <mergeCell ref="G17:G18"/>
    <mergeCell ref="H17:H18"/>
    <mergeCell ref="I17:I18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1"/>
  <sheetViews>
    <sheetView view="pageBreakPreview" zoomScale="90" zoomScaleSheetLayoutView="90" zoomScalePageLayoutView="0" workbookViewId="0" topLeftCell="A9">
      <selection activeCell="B20" sqref="B20"/>
    </sheetView>
  </sheetViews>
  <sheetFormatPr defaultColWidth="9.140625" defaultRowHeight="12.75"/>
  <cols>
    <col min="1" max="1" width="59.28125" style="27" customWidth="1"/>
    <col min="2" max="2" width="46.7109375" style="27" customWidth="1"/>
    <col min="3" max="16384" width="9.140625" style="27" customWidth="1"/>
  </cols>
  <sheetData>
    <row r="1" spans="2:5" ht="15" hidden="1">
      <c r="B1" s="232" t="s">
        <v>218</v>
      </c>
      <c r="C1" s="231"/>
      <c r="D1" s="231"/>
      <c r="E1" s="231"/>
    </row>
    <row r="2" spans="2:5" ht="15" hidden="1">
      <c r="B2" s="232" t="s">
        <v>29</v>
      </c>
      <c r="C2" s="232"/>
      <c r="D2" s="232"/>
      <c r="E2" s="232"/>
    </row>
    <row r="3" spans="2:5" ht="15" hidden="1">
      <c r="B3" s="232" t="s">
        <v>217</v>
      </c>
      <c r="C3" s="232"/>
      <c r="D3" s="232"/>
      <c r="E3" s="232"/>
    </row>
    <row r="4" ht="15" hidden="1"/>
    <row r="5" spans="2:3" ht="18.75" hidden="1">
      <c r="B5" s="50" t="s">
        <v>218</v>
      </c>
      <c r="C5" s="49"/>
    </row>
    <row r="6" spans="2:3" ht="18.75" hidden="1">
      <c r="B6" s="50" t="s">
        <v>29</v>
      </c>
      <c r="C6" s="49"/>
    </row>
    <row r="7" spans="2:3" ht="18.75" hidden="1">
      <c r="B7" s="50" t="s">
        <v>269</v>
      </c>
      <c r="C7" s="49"/>
    </row>
    <row r="8" ht="15" hidden="1"/>
    <row r="9" ht="15">
      <c r="B9" s="240" t="s">
        <v>228</v>
      </c>
    </row>
    <row r="10" ht="15">
      <c r="B10" s="240" t="s">
        <v>29</v>
      </c>
    </row>
    <row r="11" ht="15">
      <c r="B11" s="240" t="s">
        <v>298</v>
      </c>
    </row>
    <row r="12" ht="9.75" customHeight="1"/>
    <row r="13" spans="1:5" s="23" customFormat="1" ht="15.75" customHeight="1">
      <c r="A13" s="2"/>
      <c r="B13" s="473" t="s">
        <v>296</v>
      </c>
      <c r="C13" s="473"/>
      <c r="D13" s="473"/>
      <c r="E13" s="473"/>
    </row>
    <row r="14" spans="1:5" s="23" customFormat="1" ht="15.75" customHeight="1">
      <c r="A14" s="2"/>
      <c r="B14" s="301" t="s">
        <v>227</v>
      </c>
      <c r="C14" s="301"/>
      <c r="D14" s="301"/>
      <c r="E14" s="301"/>
    </row>
    <row r="15" spans="1:5" s="23" customFormat="1" ht="26.25" customHeight="1">
      <c r="A15" s="2"/>
      <c r="B15" s="474" t="s">
        <v>287</v>
      </c>
      <c r="C15" s="474"/>
      <c r="D15" s="474"/>
      <c r="E15" s="474"/>
    </row>
    <row r="16" spans="1:5" s="23" customFormat="1" ht="18" customHeight="1">
      <c r="A16" s="2"/>
      <c r="B16" s="473" t="s">
        <v>299</v>
      </c>
      <c r="C16" s="473"/>
      <c r="D16" s="473"/>
      <c r="E16" s="473"/>
    </row>
    <row r="17" spans="1:7" ht="15">
      <c r="A17" s="24"/>
      <c r="B17" s="17"/>
      <c r="C17" s="25"/>
      <c r="D17" s="25"/>
      <c r="E17" s="26"/>
      <c r="F17" s="26"/>
      <c r="G17" s="26"/>
    </row>
    <row r="18" spans="1:7" ht="63" customHeight="1">
      <c r="A18" s="527" t="s">
        <v>286</v>
      </c>
      <c r="B18" s="528"/>
      <c r="C18" s="25"/>
      <c r="D18" s="25"/>
      <c r="E18" s="26"/>
      <c r="F18" s="26"/>
      <c r="G18" s="26"/>
    </row>
    <row r="19" spans="1:7" ht="15">
      <c r="A19" s="24"/>
      <c r="B19" s="28" t="s">
        <v>88</v>
      </c>
      <c r="C19" s="25"/>
      <c r="D19" s="25"/>
      <c r="E19" s="26"/>
      <c r="F19" s="26"/>
      <c r="G19" s="26"/>
    </row>
    <row r="20" spans="1:2" ht="15">
      <c r="A20" s="29" t="s">
        <v>89</v>
      </c>
      <c r="B20" s="29" t="s">
        <v>90</v>
      </c>
    </row>
    <row r="21" spans="1:2" ht="15">
      <c r="A21" s="29">
        <v>1</v>
      </c>
      <c r="B21" s="29">
        <v>2</v>
      </c>
    </row>
    <row r="22" spans="1:2" ht="63">
      <c r="A22" s="30" t="s">
        <v>91</v>
      </c>
      <c r="B22" s="31">
        <f>'приложение 4'!J62</f>
        <v>108.30000000000001</v>
      </c>
    </row>
    <row r="23" spans="1:2" ht="141.75">
      <c r="A23" s="30" t="s">
        <v>178</v>
      </c>
      <c r="B23" s="31">
        <f>'приложение 4'!J64</f>
        <v>65.5</v>
      </c>
    </row>
    <row r="24" spans="1:2" ht="36" customHeight="1">
      <c r="A24" s="30" t="s">
        <v>35</v>
      </c>
      <c r="B24" s="31">
        <f>'приложение 4'!J70</f>
        <v>41.4</v>
      </c>
    </row>
    <row r="25" spans="1:2" ht="100.5" customHeight="1">
      <c r="A25" s="30" t="s">
        <v>26</v>
      </c>
      <c r="B25" s="31">
        <f>'приложение 4'!J66</f>
        <v>151.7</v>
      </c>
    </row>
    <row r="26" spans="1:2" ht="100.5" customHeight="1">
      <c r="A26" s="30" t="s">
        <v>179</v>
      </c>
      <c r="B26" s="31">
        <f>'приложение 4'!J94</f>
        <v>316.9</v>
      </c>
    </row>
    <row r="27" spans="1:2" ht="87" customHeight="1">
      <c r="A27" s="30" t="s">
        <v>34</v>
      </c>
      <c r="B27" s="31">
        <f>'приложение 4'!J92</f>
        <v>61.2</v>
      </c>
    </row>
    <row r="28" spans="1:2" ht="87.75" customHeight="1">
      <c r="A28" s="30" t="s">
        <v>37</v>
      </c>
      <c r="B28" s="31">
        <f>'приложение 4'!J169</f>
        <v>4.3</v>
      </c>
    </row>
    <row r="29" spans="1:2" ht="66.75" customHeight="1">
      <c r="A29" s="30" t="s">
        <v>162</v>
      </c>
      <c r="B29" s="31">
        <f>'приложение 4'!J96</f>
        <v>0.4</v>
      </c>
    </row>
    <row r="30" spans="1:2" ht="15">
      <c r="A30" s="29" t="s">
        <v>46</v>
      </c>
      <c r="B30" s="32">
        <f>SUM(B22:B29)</f>
        <v>749.6999999999999</v>
      </c>
    </row>
    <row r="31" ht="15">
      <c r="B31" s="37" t="s">
        <v>290</v>
      </c>
    </row>
  </sheetData>
  <sheetProtection/>
  <mergeCells count="4">
    <mergeCell ref="A18:B18"/>
    <mergeCell ref="B13:E13"/>
    <mergeCell ref="B15:E15"/>
    <mergeCell ref="B16:E16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8"/>
  <sheetViews>
    <sheetView view="pageBreakPreview" zoomScale="80" zoomScaleSheetLayoutView="80" zoomScalePageLayoutView="0" workbookViewId="0" topLeftCell="A11">
      <selection activeCell="B29" sqref="B29"/>
    </sheetView>
  </sheetViews>
  <sheetFormatPr defaultColWidth="9.140625" defaultRowHeight="12.75"/>
  <cols>
    <col min="1" max="1" width="54.140625" style="27" customWidth="1"/>
    <col min="2" max="2" width="47.7109375" style="27" customWidth="1"/>
    <col min="3" max="16384" width="9.140625" style="27" customWidth="1"/>
  </cols>
  <sheetData>
    <row r="1" spans="2:3" ht="15" hidden="1">
      <c r="B1" s="230" t="s">
        <v>218</v>
      </c>
      <c r="C1" s="230"/>
    </row>
    <row r="2" spans="2:3" ht="15" hidden="1">
      <c r="B2" s="230" t="s">
        <v>29</v>
      </c>
      <c r="C2" s="230"/>
    </row>
    <row r="3" spans="2:3" ht="15" hidden="1">
      <c r="B3" s="230" t="s">
        <v>221</v>
      </c>
      <c r="C3" s="230"/>
    </row>
    <row r="4" ht="15" hidden="1"/>
    <row r="5" ht="15" hidden="1"/>
    <row r="6" spans="2:3" ht="18.75" hidden="1">
      <c r="B6" s="50" t="s">
        <v>228</v>
      </c>
      <c r="C6" s="49"/>
    </row>
    <row r="7" spans="2:3" ht="18.75" hidden="1">
      <c r="B7" s="50" t="s">
        <v>29</v>
      </c>
      <c r="C7" s="49"/>
    </row>
    <row r="8" spans="2:3" ht="18.75" hidden="1">
      <c r="B8" s="50" t="s">
        <v>275</v>
      </c>
      <c r="C8" s="49"/>
    </row>
    <row r="9" ht="15" hidden="1"/>
    <row r="10" ht="15" hidden="1"/>
    <row r="11" ht="15">
      <c r="B11" s="240" t="s">
        <v>218</v>
      </c>
    </row>
    <row r="12" ht="15">
      <c r="B12" s="240" t="s">
        <v>309</v>
      </c>
    </row>
    <row r="13" ht="15">
      <c r="B13" s="240" t="s">
        <v>311</v>
      </c>
    </row>
    <row r="15" ht="15" hidden="1"/>
    <row r="16" spans="2:5" ht="17.25" customHeight="1">
      <c r="B16" s="473" t="s">
        <v>297</v>
      </c>
      <c r="C16" s="473"/>
      <c r="D16" s="473"/>
      <c r="E16" s="473"/>
    </row>
    <row r="17" spans="2:5" ht="16.5" customHeight="1">
      <c r="B17" s="301" t="s">
        <v>227</v>
      </c>
      <c r="C17" s="301"/>
      <c r="D17" s="301"/>
      <c r="E17" s="301"/>
    </row>
    <row r="18" spans="2:5" ht="33.75" customHeight="1">
      <c r="B18" s="320" t="s">
        <v>278</v>
      </c>
      <c r="C18" s="320"/>
      <c r="D18" s="320"/>
      <c r="E18" s="320"/>
    </row>
    <row r="19" spans="2:5" ht="15" customHeight="1">
      <c r="B19" s="473" t="s">
        <v>299</v>
      </c>
      <c r="C19" s="473"/>
      <c r="D19" s="473"/>
      <c r="E19" s="473"/>
    </row>
    <row r="21" spans="1:7" ht="61.5" customHeight="1">
      <c r="A21" s="527" t="s">
        <v>288</v>
      </c>
      <c r="B21" s="528"/>
      <c r="C21" s="25"/>
      <c r="D21" s="25"/>
      <c r="E21" s="26"/>
      <c r="F21" s="26"/>
      <c r="G21" s="26"/>
    </row>
    <row r="22" spans="1:7" ht="15">
      <c r="A22" s="24"/>
      <c r="B22" s="28" t="s">
        <v>88</v>
      </c>
      <c r="C22" s="25"/>
      <c r="D22" s="25"/>
      <c r="E22" s="26"/>
      <c r="F22" s="26"/>
      <c r="G22" s="26"/>
    </row>
    <row r="23" spans="1:2" ht="15">
      <c r="A23" s="29" t="s">
        <v>89</v>
      </c>
      <c r="B23" s="29" t="s">
        <v>90</v>
      </c>
    </row>
    <row r="24" spans="1:2" ht="15">
      <c r="A24" s="29">
        <v>1</v>
      </c>
      <c r="B24" s="29">
        <v>2</v>
      </c>
    </row>
    <row r="25" spans="1:2" ht="15">
      <c r="A25" s="29" t="s">
        <v>266</v>
      </c>
      <c r="B25" s="440">
        <f>B26+B27</f>
        <v>50</v>
      </c>
    </row>
    <row r="26" spans="1:2" ht="170.25" customHeight="1">
      <c r="A26" s="387" t="s">
        <v>267</v>
      </c>
      <c r="B26" s="388">
        <v>43.4</v>
      </c>
    </row>
    <row r="27" spans="1:2" ht="109.5" customHeight="1">
      <c r="A27" s="387" t="s">
        <v>268</v>
      </c>
      <c r="B27" s="388">
        <v>6.6</v>
      </c>
    </row>
    <row r="28" spans="1:2" ht="15.75">
      <c r="A28" s="529" t="s">
        <v>212</v>
      </c>
      <c r="B28" s="530"/>
    </row>
    <row r="29" spans="1:2" ht="94.5">
      <c r="A29" s="228" t="s">
        <v>78</v>
      </c>
      <c r="B29" s="233">
        <f>'приложение 2'!C62</f>
        <v>2181.2</v>
      </c>
    </row>
    <row r="30" spans="1:2" ht="15.75">
      <c r="A30" s="229" t="s">
        <v>213</v>
      </c>
      <c r="B30" s="234">
        <f>B29</f>
        <v>2181.2</v>
      </c>
    </row>
    <row r="31" spans="1:2" ht="15.75">
      <c r="A31" s="529" t="s">
        <v>214</v>
      </c>
      <c r="B31" s="530"/>
    </row>
    <row r="32" spans="1:2" ht="100.5" customHeight="1">
      <c r="A32" s="218" t="s">
        <v>78</v>
      </c>
      <c r="B32" s="219">
        <f>B34+B35</f>
        <v>1731.1999999999998</v>
      </c>
    </row>
    <row r="33" spans="1:2" ht="15.75">
      <c r="A33" s="30" t="s">
        <v>92</v>
      </c>
      <c r="B33" s="31"/>
    </row>
    <row r="34" spans="1:2" ht="187.5" customHeight="1">
      <c r="A34" s="30" t="s">
        <v>273</v>
      </c>
      <c r="B34" s="33">
        <f>'приложение 4'!J128</f>
        <v>496.59999999999997</v>
      </c>
    </row>
    <row r="35" spans="1:2" ht="104.25" customHeight="1">
      <c r="A35" s="30" t="s">
        <v>274</v>
      </c>
      <c r="B35" s="33">
        <f>'приложение 4'!J132</f>
        <v>1234.6</v>
      </c>
    </row>
    <row r="36" spans="1:2" ht="43.5" customHeight="1" hidden="1">
      <c r="A36" s="30" t="s">
        <v>272</v>
      </c>
      <c r="B36" s="33"/>
    </row>
    <row r="37" spans="1:2" ht="49.5" customHeight="1">
      <c r="A37" s="30" t="s">
        <v>243</v>
      </c>
      <c r="B37" s="33">
        <f>'приложение 4'!J114</f>
        <v>500</v>
      </c>
    </row>
    <row r="38" ht="15">
      <c r="B38" s="37" t="s">
        <v>290</v>
      </c>
    </row>
  </sheetData>
  <sheetProtection/>
  <mergeCells count="5">
    <mergeCell ref="A31:B31"/>
    <mergeCell ref="B16:E16"/>
    <mergeCell ref="B19:E19"/>
    <mergeCell ref="A21:B21"/>
    <mergeCell ref="A28:B28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20"/>
  <sheetViews>
    <sheetView tabSelected="1" view="pageBreakPreview" zoomScaleSheetLayoutView="100" zoomScalePageLayoutView="0" workbookViewId="0" topLeftCell="A1">
      <selection activeCell="B2" sqref="B2:C2"/>
    </sheetView>
  </sheetViews>
  <sheetFormatPr defaultColWidth="9.140625" defaultRowHeight="12.75"/>
  <cols>
    <col min="1" max="1" width="39.57421875" style="49" customWidth="1"/>
    <col min="2" max="2" width="37.28125" style="49" customWidth="1"/>
    <col min="3" max="3" width="18.7109375" style="49" customWidth="1"/>
    <col min="4" max="16384" width="9.140625" style="49" customWidth="1"/>
  </cols>
  <sheetData>
    <row r="1" spans="2:3" ht="18.75">
      <c r="B1" s="359" t="s">
        <v>332</v>
      </c>
      <c r="C1" s="359"/>
    </row>
    <row r="2" spans="2:3" ht="18.75">
      <c r="B2" s="534" t="s">
        <v>317</v>
      </c>
      <c r="C2" s="534"/>
    </row>
    <row r="3" spans="2:3" ht="18.75">
      <c r="B3" s="359" t="s">
        <v>318</v>
      </c>
      <c r="C3" s="359"/>
    </row>
    <row r="5" spans="2:5" ht="18.75">
      <c r="B5" s="473" t="s">
        <v>320</v>
      </c>
      <c r="C5" s="473"/>
      <c r="D5" s="360"/>
      <c r="E5" s="361"/>
    </row>
    <row r="6" spans="2:5" ht="18.75">
      <c r="B6" s="362" t="s">
        <v>227</v>
      </c>
      <c r="C6" s="362"/>
      <c r="D6" s="360"/>
      <c r="E6" s="363"/>
    </row>
    <row r="7" spans="2:5" ht="25.5" customHeight="1">
      <c r="B7" s="535" t="s">
        <v>281</v>
      </c>
      <c r="C7" s="535"/>
      <c r="D7" s="535"/>
      <c r="E7" s="363"/>
    </row>
    <row r="8" spans="2:4" ht="18.75">
      <c r="B8" s="473" t="s">
        <v>319</v>
      </c>
      <c r="C8" s="473"/>
      <c r="D8" s="360"/>
    </row>
    <row r="9" spans="1:4" ht="15.75" customHeight="1">
      <c r="A9" s="364"/>
      <c r="B9" s="17"/>
      <c r="C9" s="17"/>
      <c r="D9" s="5"/>
    </row>
    <row r="10" spans="1:3" ht="58.5" customHeight="1">
      <c r="A10" s="536" t="s">
        <v>322</v>
      </c>
      <c r="B10" s="537"/>
      <c r="C10" s="537"/>
    </row>
    <row r="11" ht="14.25" customHeight="1">
      <c r="C11" s="110" t="s">
        <v>247</v>
      </c>
    </row>
    <row r="12" spans="1:3" ht="18.75">
      <c r="A12" s="365" t="s">
        <v>248</v>
      </c>
      <c r="B12" s="365" t="s">
        <v>249</v>
      </c>
      <c r="C12" s="365" t="s">
        <v>250</v>
      </c>
    </row>
    <row r="13" spans="1:3" ht="18.75">
      <c r="A13" s="365">
        <v>1</v>
      </c>
      <c r="B13" s="365">
        <v>2</v>
      </c>
      <c r="C13" s="365">
        <v>3</v>
      </c>
    </row>
    <row r="14" spans="1:3" ht="22.5" customHeight="1">
      <c r="A14" s="538" t="s">
        <v>212</v>
      </c>
      <c r="B14" s="539"/>
      <c r="C14" s="540"/>
    </row>
    <row r="15" spans="1:4" s="370" customFormat="1" ht="109.5" customHeight="1">
      <c r="A15" s="366" t="s">
        <v>78</v>
      </c>
      <c r="B15" s="367" t="s">
        <v>253</v>
      </c>
      <c r="C15" s="368">
        <f>'приложение 7'!B37</f>
        <v>500</v>
      </c>
      <c r="D15" s="369"/>
    </row>
    <row r="16" spans="1:3" s="370" customFormat="1" ht="19.5" customHeight="1">
      <c r="A16" s="358" t="s">
        <v>213</v>
      </c>
      <c r="B16" s="358"/>
      <c r="C16" s="368">
        <f>C15</f>
        <v>500</v>
      </c>
    </row>
    <row r="17" spans="1:3" s="370" customFormat="1" ht="18.75">
      <c r="A17" s="531" t="s">
        <v>251</v>
      </c>
      <c r="B17" s="532"/>
      <c r="C17" s="533"/>
    </row>
    <row r="18" spans="1:3" s="370" customFormat="1" ht="83.25" customHeight="1">
      <c r="A18" s="371" t="s">
        <v>243</v>
      </c>
      <c r="B18" s="372" t="s">
        <v>265</v>
      </c>
      <c r="C18" s="368">
        <f>'приложение 7'!B37</f>
        <v>500</v>
      </c>
    </row>
    <row r="19" spans="1:3" s="370" customFormat="1" ht="26.25" customHeight="1">
      <c r="A19" s="357" t="s">
        <v>252</v>
      </c>
      <c r="B19" s="357"/>
      <c r="C19" s="373">
        <f>C18</f>
        <v>500</v>
      </c>
    </row>
    <row r="20" ht="16.5" customHeight="1">
      <c r="C20" s="374" t="s">
        <v>321</v>
      </c>
    </row>
  </sheetData>
  <sheetProtection/>
  <mergeCells count="7">
    <mergeCell ref="A17:C17"/>
    <mergeCell ref="B2:C2"/>
    <mergeCell ref="B5:C5"/>
    <mergeCell ref="B7:D7"/>
    <mergeCell ref="B8:C8"/>
    <mergeCell ref="A10:C10"/>
    <mergeCell ref="A14:C1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Кокоянина</cp:lastModifiedBy>
  <cp:lastPrinted>2022-11-25T09:35:59Z</cp:lastPrinted>
  <dcterms:created xsi:type="dcterms:W3CDTF">1996-10-08T23:32:33Z</dcterms:created>
  <dcterms:modified xsi:type="dcterms:W3CDTF">2022-12-23T09:08:26Z</dcterms:modified>
  <cp:category/>
  <cp:version/>
  <cp:contentType/>
  <cp:contentStatus/>
</cp:coreProperties>
</file>